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9720" windowHeight="7185" tabRatio="612" firstSheet="19" activeTab="19"/>
  </bookViews>
  <sheets>
    <sheet name="Город.посел." sheetId="8" state="hidden" r:id="rId1"/>
    <sheet name="Курортное" sheetId="3" state="hidden" r:id="rId2"/>
    <sheet name="Гирв." sheetId="4" state="hidden" r:id="rId3"/>
    <sheet name="Кедр." sheetId="5" state="hidden" r:id="rId4"/>
    <sheet name="Конч." sheetId="6" state="hidden" r:id="rId5"/>
    <sheet name="Кяпп." sheetId="7" state="hidden" r:id="rId6"/>
    <sheet name="Петр." sheetId="10" state="hidden" r:id="rId7"/>
    <sheet name="Новин." sheetId="9" state="hidden" r:id="rId8"/>
    <sheet name="Яниш." sheetId="11" state="hidden" r:id="rId9"/>
    <sheet name="ДДУ село" sheetId="12" state="hidden" r:id="rId10"/>
    <sheet name="Гирв СОШ" sheetId="13" state="hidden" r:id="rId11"/>
    <sheet name="ДДУ город" sheetId="15" state="hidden" r:id="rId12"/>
    <sheet name="Лицей" sheetId="16" state="hidden" r:id="rId13"/>
    <sheet name="ФОК" sheetId="17" state="hidden" r:id="rId14"/>
    <sheet name="Дет. дом" sheetId="26" state="hidden" r:id="rId15"/>
    <sheet name="ЦБС" sheetId="19" state="hidden" r:id="rId16"/>
    <sheet name="Информ.-метод центр" sheetId="29" state="hidden" r:id="rId17"/>
    <sheet name="Город. поселение" sheetId="23" state="hidden" r:id="rId18"/>
    <sheet name="Свод не удалять!" sheetId="24" state="hidden" r:id="rId19"/>
    <sheet name="приложение 11" sheetId="38" r:id="rId20"/>
    <sheet name="Целев. прогр." sheetId="27" state="hidden" r:id="rId21"/>
    <sheet name="Инвестиции" sheetId="25" state="hidden" r:id="rId22"/>
  </sheets>
  <definedNames>
    <definedName name="Z_518631E2_4EB0_11D9_BBD2_00304F169CFD_.wvu.Rows" localSheetId="21" hidden="1">Инвестиции!$13:$13,Инвестиции!$17:$17</definedName>
    <definedName name="Z_7C829716_2F07_46F0_AF1A_069E96C8B01D_.wvu.Rows" localSheetId="21" hidden="1">Инвестиции!$13:$13,Инвестиции!$17:$17</definedName>
    <definedName name="Z_7C829716_2F07_46F0_AF1A_069E96C8B01D_.wvu.Rows" localSheetId="15" hidden="1">ЦБС!$12:$45,ЦБС!$47:$47,ЦБС!$49:$70</definedName>
    <definedName name="Z_CCB89602_4EB0_11D9_AD0A_000AE6CB13C7_.wvu.Rows" localSheetId="4" hidden="1">Конч.!$12:$61</definedName>
    <definedName name="_xlnm.Print_Titles" localSheetId="19">'приложение 11'!$16:$18</definedName>
    <definedName name="_xlnm.Print_Area" localSheetId="19">'приложение 11'!$A$1:$M$103</definedName>
  </definedNames>
  <calcPr calcId="124519"/>
  <customWorkbookViews>
    <customWorkbookView name="user - Личное представление" guid="{7C829716-2F07-46F0-AF1A-069E96C8B01D}" autoUpdate="1" mergeInterval="5" personalView="1" maximized="1" windowWidth="1020" windowHeight="626" tabRatio="612" activeSheetId="1"/>
    <customWorkbookView name="Иванова - Личное представление" guid="{49CEDFE1-FD6F-11D6-9BA2-00104B65722B}" mergeInterval="0" personalView="1" maximized="1" windowWidth="1020" windowHeight="580" tabRatio="612" activeSheetId="3"/>
    <customWorkbookView name="Александр Николаев - Личное представление" guid="{1FC4EA20-F2EC-11D5-8878-444553540000}" autoUpdate="1" mergeInterval="5" personalView="1" includePrintSettings="0" includeHiddenRowCol="0" maximized="1" windowWidth="796" windowHeight="466" tabRatio="599" activeSheetId="1" showComments="commIndAndComment"/>
    <customWorkbookView name="FinProgram - Личное представление" guid="{5C03D8CA-2CAC-442E-A3C0-CF81AACC064D}" mergeInterval="0" personalView="1" includePrintSettings="0" includeHiddenRowCol="0" maximized="1" windowWidth="796" windowHeight="412" tabRatio="612" activeSheetId="20"/>
    <customWorkbookView name="горфинотдел - Личное представление" guid="{F4B85F82-F398-11D5-BA6C-00104B2A07C2}" mergeInterval="0" personalView="1" includePrintSettings="0" includeHiddenRowCol="0" maximized="1" windowWidth="796" windowHeight="438" tabRatio="601" activeSheetId="1" showComments="commIndAndComment"/>
    <customWorkbookView name="worker - Личное представление" guid="{75B94140-0850-11D7-946E-00AA00A03C4E}" mergeInterval="0" personalView="1" maximized="1" windowWidth="636" windowHeight="346" tabRatio="612" activeSheetId="12"/>
    <customWorkbookView name="Mashukova - Личное представление" guid="{518631E2-4EB0-11D9-BBD2-00304F169CFD}" mergeInterval="0" personalView="1" maximized="1" windowWidth="796" windowHeight="438" tabRatio="612" activeSheetId="15"/>
    <customWorkbookView name="Ivanova - Личное представление" guid="{AEDB4CA6-4888-11D9-A850-00104B65722B}" mergeInterval="0" personalView="1" maximized="1" windowWidth="1020" windowHeight="590" tabRatio="612" activeSheetId="2"/>
    <customWorkbookView name="* - Личное представление" guid="{7D5D7701-F2D9-11D5-A0C1-00C0DFF66A6A}" autoUpdate="1" mergeInterval="5" personalView="1" includePrintSettings="0" includeHiddenRowCol="0" maximized="1" windowWidth="1020" windowHeight="619" tabRatio="612" activeSheetId="2"/>
    <customWorkbookView name="Prusakova - Личное представление" guid="{CCB89602-4EB0-11D9-AD0A-000AE6CB13C7}" mergeInterval="0" personalView="1" maximized="1" windowWidth="796" windowHeight="438" tabRatio="612" activeSheetId="1"/>
  </customWorkbookViews>
</workbook>
</file>

<file path=xl/calcChain.xml><?xml version="1.0" encoding="utf-8"?>
<calcChain xmlns="http://schemas.openxmlformats.org/spreadsheetml/2006/main">
  <c r="K19" i="38"/>
  <c r="K102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68"/>
  <c r="K69"/>
  <c r="K70"/>
  <c r="K67"/>
  <c r="K65"/>
  <c r="K66"/>
  <c r="K58"/>
  <c r="K59"/>
  <c r="K60"/>
  <c r="K61"/>
  <c r="K62"/>
  <c r="K63"/>
  <c r="K64"/>
  <c r="K57"/>
  <c r="K48"/>
  <c r="K49"/>
  <c r="K50"/>
  <c r="K51"/>
  <c r="K52"/>
  <c r="K53"/>
  <c r="K54"/>
  <c r="K55"/>
  <c r="K41"/>
  <c r="K42"/>
  <c r="K43"/>
  <c r="K44"/>
  <c r="K45"/>
  <c r="K46"/>
  <c r="K47"/>
  <c r="K40"/>
  <c r="K38"/>
  <c r="K32"/>
  <c r="K33"/>
  <c r="K34"/>
  <c r="K35"/>
  <c r="K36"/>
  <c r="K37"/>
  <c r="K31"/>
  <c r="K29"/>
  <c r="K22"/>
  <c r="K23"/>
  <c r="K24"/>
  <c r="K25"/>
  <c r="K26"/>
  <c r="K27"/>
  <c r="K28"/>
  <c r="K21"/>
  <c r="K30"/>
  <c r="K39"/>
  <c r="K56"/>
  <c r="K101"/>
  <c r="I57"/>
  <c r="I102" s="1"/>
  <c r="I48"/>
  <c r="I38"/>
  <c r="I29"/>
  <c r="I28"/>
  <c r="I27"/>
  <c r="I26"/>
  <c r="I25"/>
  <c r="I24"/>
  <c r="I23"/>
  <c r="I22"/>
  <c r="I21"/>
  <c r="I19" s="1"/>
  <c r="J77"/>
  <c r="J64"/>
  <c r="J63"/>
  <c r="J62"/>
  <c r="J58"/>
  <c r="J60"/>
  <c r="J61"/>
  <c r="J59"/>
  <c r="J93"/>
  <c r="J86"/>
  <c r="J80"/>
  <c r="J71"/>
  <c r="J69"/>
  <c r="J67" s="1"/>
  <c r="J65"/>
  <c r="J28"/>
  <c r="J27"/>
  <c r="J26"/>
  <c r="J25"/>
  <c r="J24"/>
  <c r="J23"/>
  <c r="J22"/>
  <c r="J21"/>
  <c r="J48"/>
  <c r="H14" i="25"/>
  <c r="H18"/>
  <c r="H22"/>
  <c r="H23" s="1"/>
  <c r="H26"/>
  <c r="H27" s="1"/>
  <c r="H30"/>
  <c r="H31" s="1"/>
  <c r="H34"/>
  <c r="H35" s="1"/>
  <c r="H39"/>
  <c r="H40" s="1"/>
  <c r="H44"/>
  <c r="H45" s="1"/>
  <c r="H52"/>
  <c r="H53" s="1"/>
  <c r="F13" i="27"/>
  <c r="G14"/>
  <c r="H14"/>
  <c r="J29" i="38"/>
  <c r="J38"/>
  <c r="G12" i="24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I44"/>
  <c r="G45"/>
  <c r="H45"/>
  <c r="I45"/>
  <c r="G46"/>
  <c r="H46"/>
  <c r="I46"/>
  <c r="G47"/>
  <c r="H47"/>
  <c r="I47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H68"/>
  <c r="I68"/>
  <c r="H69"/>
  <c r="I69"/>
  <c r="G70"/>
  <c r="H70"/>
  <c r="I70"/>
  <c r="I71"/>
  <c r="I72"/>
  <c r="G73"/>
  <c r="I73"/>
  <c r="H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I84"/>
  <c r="G85"/>
  <c r="H85"/>
  <c r="I85"/>
  <c r="G86"/>
  <c r="H86"/>
  <c r="I86"/>
  <c r="G87"/>
  <c r="H87"/>
  <c r="I87"/>
  <c r="G88"/>
  <c r="H88"/>
  <c r="I88"/>
  <c r="F12" i="23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G84"/>
  <c r="G84" i="24"/>
  <c r="H84" i="23"/>
  <c r="H84" i="24" s="1"/>
  <c r="F12" i="2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G71"/>
  <c r="H71"/>
  <c r="F12" i="1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G48"/>
  <c r="H48"/>
  <c r="H48" i="24" s="1"/>
  <c r="F49" i="1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7"/>
  <c r="F78"/>
  <c r="F79"/>
  <c r="F80"/>
  <c r="F81"/>
  <c r="F82"/>
  <c r="F83"/>
  <c r="F84"/>
  <c r="F85"/>
  <c r="F86"/>
  <c r="F12" i="2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G71"/>
  <c r="H71"/>
  <c r="F12" i="1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G72"/>
  <c r="H72"/>
  <c r="F78"/>
  <c r="F79"/>
  <c r="F80"/>
  <c r="F81"/>
  <c r="F82"/>
  <c r="F83"/>
  <c r="F12" i="1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G44"/>
  <c r="H44"/>
  <c r="H72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8"/>
  <c r="F79"/>
  <c r="F80"/>
  <c r="F81"/>
  <c r="F82"/>
  <c r="F83"/>
  <c r="F84"/>
  <c r="F85"/>
  <c r="F87"/>
  <c r="F12" i="1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36"/>
  <c r="G71" s="1"/>
  <c r="H36"/>
  <c r="H71" s="1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7"/>
  <c r="F78"/>
  <c r="F79"/>
  <c r="F80"/>
  <c r="F81"/>
  <c r="F82"/>
  <c r="F83"/>
  <c r="F84"/>
  <c r="F12" i="13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G44"/>
  <c r="H44"/>
  <c r="H44" i="24"/>
  <c r="F45" i="13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G69"/>
  <c r="G69" i="24" s="1"/>
  <c r="F69" s="1"/>
  <c r="F70" i="13"/>
  <c r="F71"/>
  <c r="F78"/>
  <c r="F79"/>
  <c r="F80"/>
  <c r="F81"/>
  <c r="F82"/>
  <c r="F83"/>
  <c r="F84"/>
  <c r="F85"/>
  <c r="F86"/>
  <c r="F87"/>
  <c r="F89"/>
  <c r="F90"/>
  <c r="F91"/>
  <c r="F92"/>
  <c r="F93"/>
  <c r="F94"/>
  <c r="F95"/>
  <c r="F97"/>
  <c r="F98"/>
  <c r="F99"/>
  <c r="F100"/>
  <c r="F101"/>
  <c r="F102"/>
  <c r="F103"/>
  <c r="F104"/>
  <c r="F105"/>
  <c r="F106"/>
  <c r="F12" i="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36"/>
  <c r="H36"/>
  <c r="H36" i="24" s="1"/>
  <c r="F37" i="12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G68"/>
  <c r="G68" i="24" s="1"/>
  <c r="F68" s="1"/>
  <c r="F69" i="12"/>
  <c r="F70"/>
  <c r="F77"/>
  <c r="F78"/>
  <c r="F79"/>
  <c r="F80"/>
  <c r="F81"/>
  <c r="F82"/>
  <c r="F83"/>
  <c r="F84"/>
  <c r="F86"/>
  <c r="F87"/>
  <c r="F88"/>
  <c r="F89"/>
  <c r="F90"/>
  <c r="F91"/>
  <c r="F92"/>
  <c r="F93"/>
  <c r="F16" i="6"/>
  <c r="F17"/>
  <c r="F18"/>
  <c r="F19"/>
  <c r="F20"/>
  <c r="F21"/>
  <c r="F22"/>
  <c r="F23"/>
  <c r="F24"/>
  <c r="F25"/>
  <c r="F12" i="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G71"/>
  <c r="H71"/>
  <c r="F42" i="24"/>
  <c r="F38"/>
  <c r="F34"/>
  <c r="F18"/>
  <c r="F23"/>
  <c r="H72" i="13"/>
  <c r="H72" i="24" s="1"/>
  <c r="G48"/>
  <c r="F48" s="1"/>
  <c r="G72" i="16"/>
  <c r="F72" s="1"/>
  <c r="F66" i="24"/>
  <c r="G72" i="13"/>
  <c r="F72" s="1"/>
  <c r="G36" i="24"/>
  <c r="F36" s="1"/>
  <c r="F84" i="23"/>
  <c r="F44" i="16"/>
  <c r="F72" i="17"/>
  <c r="F82" i="24"/>
  <c r="F60"/>
  <c r="F58"/>
  <c r="F40"/>
  <c r="F20"/>
  <c r="F14"/>
  <c r="F12"/>
  <c r="F85"/>
  <c r="F69" i="13"/>
  <c r="F86" i="24"/>
  <c r="F37"/>
  <c r="F87"/>
  <c r="F14" i="27"/>
  <c r="F36" i="12"/>
  <c r="F56" i="24"/>
  <c r="F52"/>
  <c r="F50"/>
  <c r="F46"/>
  <c r="F30"/>
  <c r="F26"/>
  <c r="F71" i="29"/>
  <c r="F77" i="24"/>
  <c r="F49"/>
  <c r="F29"/>
  <c r="F88"/>
  <c r="F70"/>
  <c r="F64"/>
  <c r="F62"/>
  <c r="F32"/>
  <c r="F15"/>
  <c r="H71" i="12"/>
  <c r="F80" i="24"/>
  <c r="F75"/>
  <c r="F54"/>
  <c r="F28"/>
  <c r="F24"/>
  <c r="F22"/>
  <c r="F16"/>
  <c r="J57" i="38" l="1"/>
  <c r="F68" i="12"/>
  <c r="F71" i="26"/>
  <c r="F73" i="24"/>
  <c r="J19" i="38"/>
  <c r="J102" s="1"/>
  <c r="F44" i="13"/>
  <c r="H71" i="19"/>
  <c r="F48"/>
  <c r="F79" i="24"/>
  <c r="G71" i="12"/>
  <c r="F71" s="1"/>
  <c r="H19" i="25"/>
  <c r="H54" s="1"/>
  <c r="H71" i="24"/>
  <c r="F71" i="15"/>
  <c r="F83" i="24"/>
  <c r="F81"/>
  <c r="F78"/>
  <c r="F76"/>
  <c r="F74"/>
  <c r="F67"/>
  <c r="F65"/>
  <c r="F63"/>
  <c r="F61"/>
  <c r="F59"/>
  <c r="F57"/>
  <c r="F55"/>
  <c r="F53"/>
  <c r="F51"/>
  <c r="F47"/>
  <c r="F45"/>
  <c r="F43"/>
  <c r="F41"/>
  <c r="F39"/>
  <c r="F35"/>
  <c r="F33"/>
  <c r="F31"/>
  <c r="F27"/>
  <c r="F25"/>
  <c r="F21"/>
  <c r="F19"/>
  <c r="F17"/>
  <c r="F13"/>
  <c r="F84"/>
  <c r="G71"/>
  <c r="F71" s="1"/>
  <c r="G44"/>
  <c r="F44" s="1"/>
  <c r="G71" i="19"/>
  <c r="G72" i="24"/>
  <c r="F72" s="1"/>
  <c r="F71" i="8"/>
  <c r="F36" i="15"/>
  <c r="F71" i="19" l="1"/>
</calcChain>
</file>

<file path=xl/sharedStrings.xml><?xml version="1.0" encoding="utf-8"?>
<sst xmlns="http://schemas.openxmlformats.org/spreadsheetml/2006/main" count="7385" uniqueCount="420">
  <si>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</si>
  <si>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</si>
  <si>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</si>
  <si>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</si>
  <si>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</si>
  <si>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</si>
  <si>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</si>
  <si>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</si>
  <si>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</si>
  <si>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</si>
  <si>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</si>
  <si>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</si>
  <si>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</si>
  <si>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</si>
  <si>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</si>
  <si>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</si>
  <si>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</si>
  <si>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</si>
  <si>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</si>
  <si>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</si>
  <si>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</si>
  <si>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</si>
  <si>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</si>
  <si>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</si>
  <si>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</si>
  <si>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</si>
  <si>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</si>
  <si>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</si>
  <si>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</si>
  <si>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</si>
  <si>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</si>
  <si>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</si>
  <si>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</si>
  <si>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</si>
  <si>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</si>
  <si>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</si>
  <si>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</si>
  <si>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</si>
  <si>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</si>
  <si>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</si>
  <si>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</si>
  <si>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</si>
  <si>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</si>
  <si>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</si>
  <si>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</si>
  <si>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</si>
  <si>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</si>
  <si>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</si>
  <si>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</si>
  <si>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</si>
  <si>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</si>
  <si>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</si>
  <si>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</si>
  <si>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</si>
  <si>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</si>
  <si>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</si>
  <si>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</si>
  <si>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</si>
  <si>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</si>
  <si>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</si>
  <si>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</si>
  <si>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</si>
  <si>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</si>
  <si>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</si>
  <si>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</si>
  <si>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</si>
  <si>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</si>
  <si>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</si>
  <si>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</si>
  <si>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</si>
  <si>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</si>
  <si>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</si>
  <si>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</si>
  <si>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</si>
  <si>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</si>
  <si>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</si>
  <si>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</si>
  <si>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</si>
  <si>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</si>
  <si>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</si>
  <si>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</si>
  <si>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</si>
  <si>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</si>
  <si>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</si>
  <si>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</si>
  <si>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</si>
  <si>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</si>
  <si>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</si>
  <si>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</si>
  <si>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</si>
  <si>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</si>
  <si>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</si>
  <si>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</si>
  <si>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</si>
  <si>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</si>
  <si>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</si>
  <si>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</si>
  <si>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</si>
  <si>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</si>
  <si>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</si>
  <si>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</si>
  <si>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</si>
  <si>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</si>
  <si>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</si>
  <si>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</si>
  <si>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</si>
  <si>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</si>
  <si>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</si>
  <si>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</si>
  <si>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</si>
  <si>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</si>
  <si>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</si>
  <si>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</si>
  <si>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</si>
  <si>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</si>
  <si>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</si>
  <si>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</si>
  <si>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</si>
  <si>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</si>
  <si>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</si>
  <si>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</si>
  <si>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</si>
  <si>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</si>
  <si>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</si>
  <si>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</si>
  <si>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</si>
  <si>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</si>
  <si>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</si>
  <si>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</si>
  <si>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</si>
  <si>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</si>
  <si>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</si>
  <si>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</si>
  <si>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</si>
  <si>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</si>
  <si>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</si>
  <si>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</si>
  <si>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</si>
  <si>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</si>
  <si>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</si>
  <si>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</si>
  <si>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</si>
  <si>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</si>
  <si>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</si>
  <si>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</si>
  <si>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</si>
  <si>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</si>
  <si>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</si>
  <si>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</si>
  <si>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</si>
  <si>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</si>
  <si>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</si>
  <si>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</si>
  <si>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</si>
  <si>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</si>
  <si>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</si>
  <si>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</si>
  <si>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</si>
  <si>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</si>
  <si>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</si>
  <si>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</si>
  <si>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</si>
  <si>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</si>
  <si>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</si>
  <si>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</si>
  <si>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</si>
  <si>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</si>
  <si>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</si>
  <si>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</si>
  <si>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</si>
  <si>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</si>
  <si>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</si>
  <si>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</si>
  <si>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</si>
  <si>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</si>
  <si>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</si>
  <si>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</si>
  <si>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</si>
  <si>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</si>
  <si>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</si>
  <si>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</si>
  <si>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</si>
  <si>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</si>
  <si>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</si>
  <si>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</si>
  <si>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</si>
  <si>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</si>
  <si>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</si>
  <si>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</si>
  <si>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</si>
  <si>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</si>
  <si>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</si>
  <si>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</si>
  <si>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</si>
  <si>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</si>
  <si>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</si>
  <si>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</si>
  <si>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</si>
  <si>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</si>
  <si>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</si>
  <si>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</si>
  <si>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</si>
  <si>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</si>
  <si>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</si>
  <si>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</si>
  <si>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</si>
  <si>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</si>
  <si>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</si>
  <si>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</si>
  <si>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</si>
  <si>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</si>
  <si>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</si>
  <si>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</si>
  <si>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</si>
  <si>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</si>
  <si>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</si>
  <si>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</si>
  <si>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</si>
  <si>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</si>
  <si>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</si>
  <si>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</si>
  <si>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</si>
  <si>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</si>
  <si>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</si>
  <si>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</si>
  <si>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</si>
  <si>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</si>
  <si>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</si>
  <si>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</si>
  <si>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</si>
  <si>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</si>
  <si>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</si>
  <si>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</si>
  <si>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</si>
  <si>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</si>
  <si>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</si>
  <si>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</si>
  <si>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</si>
  <si>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</si>
  <si>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</si>
  <si>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</si>
  <si>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</si>
  <si>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</si>
  <si>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</si>
  <si>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</si>
  <si>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</si>
  <si>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</si>
  <si>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</si>
  <si>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</si>
  <si>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</si>
  <si>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</si>
  <si>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</si>
  <si>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</si>
  <si>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</si>
  <si>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</si>
  <si>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</si>
  <si>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</si>
  <si>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</si>
  <si>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</si>
  <si>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</si>
  <si>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</si>
  <si>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</si>
  <si>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</si>
  <si>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</si>
  <si>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</si>
  <si>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</si>
  <si>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</si>
  <si>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</si>
  <si>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</si>
  <si>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</si>
  <si>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</si>
  <si>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</si>
  <si>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</si>
  <si>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</si>
  <si>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</si>
  <si>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</si>
  <si>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</si>
  <si>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</si>
  <si>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</si>
  <si>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</si>
  <si>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</si>
  <si>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</si>
  <si>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</si>
  <si>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</si>
  <si>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</si>
  <si>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</si>
  <si>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</si>
  <si>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</si>
  <si>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</si>
  <si>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</si>
  <si>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</si>
  <si>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</si>
  <si>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</si>
  <si>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</si>
  <si>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</si>
  <si>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</si>
  <si>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</si>
  <si>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</si>
  <si>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</si>
  <si>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</si>
  <si>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</si>
  <si>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</si>
  <si>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</si>
  <si>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</si>
  <si>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</si>
  <si>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</si>
  <si>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</si>
  <si>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</si>
  <si>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</si>
  <si>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</si>
  <si>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</si>
  <si>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</si>
  <si>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</si>
  <si>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</si>
  <si>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</si>
  <si>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</si>
  <si>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</si>
  <si>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</si>
  <si>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</si>
  <si>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</si>
  <si>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</si>
  <si>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</si>
  <si>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</si>
  <si>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</si>
  <si>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</si>
  <si>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</si>
  <si>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</si>
  <si>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</si>
  <si>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</si>
  <si>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</si>
  <si>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</si>
  <si>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</si>
  <si>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</si>
  <si>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</si>
  <si>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</si>
  <si>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</si>
  <si>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</si>
  <si>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</si>
  <si>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</si>
  <si>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</si>
  <si>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</si>
  <si>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</si>
  <si>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</si>
  <si>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</si>
  <si>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</si>
  <si>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</si>
  <si>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</si>
  <si>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</si>
  <si>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</si>
  <si>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</si>
  <si>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</si>
  <si>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(рублей)</t>
  </si>
  <si>
    <t>Пудожское городское поселение</t>
  </si>
  <si>
    <t>Пяльмское сельское поселение</t>
  </si>
  <si>
    <t>Куганаволокское сельское поселение</t>
  </si>
  <si>
    <t>Кубовскское сельское  поселение</t>
  </si>
  <si>
    <t>Шальское сельское поселение</t>
  </si>
  <si>
    <t>Авдеевское сельское поселение</t>
  </si>
  <si>
    <t>Кривецкое сельское поселение</t>
  </si>
  <si>
    <t>Красноборское сельское поселение</t>
  </si>
  <si>
    <t>1.8.</t>
  </si>
  <si>
    <t>Целевые межбюджетные трансферты, перечисляемые из бюджета Пудожского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</si>
  <si>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Целевые межбюджетные трансферты перечисляемые из бюджета Пудожского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</si>
  <si>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</si>
  <si>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5.1.</t>
  </si>
  <si>
    <t>5.2.</t>
  </si>
  <si>
    <t>5.3.</t>
  </si>
  <si>
    <t>5.4.</t>
  </si>
  <si>
    <t>5.5.</t>
  </si>
  <si>
    <t>5.6.</t>
  </si>
  <si>
    <t>5.7.</t>
  </si>
  <si>
    <t>5.</t>
  </si>
  <si>
    <t xml:space="preserve">Субсидия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</si>
  <si>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6.1.</t>
  </si>
  <si>
    <t>7.</t>
  </si>
  <si>
    <t>7.1.</t>
  </si>
  <si>
    <t>8.</t>
  </si>
  <si>
    <t>8.1.</t>
  </si>
  <si>
    <t>8.2.</t>
  </si>
  <si>
    <t>8.3.</t>
  </si>
  <si>
    <t xml:space="preserve">Дотация на выравнивание уровня бюджетной обеспеченности поселений  </t>
  </si>
  <si>
    <t>Мероприятия по ремонту муниципальных учреждений в сфере культуры ( в части разработки проектной документации)</t>
  </si>
  <si>
    <t>7.2.</t>
  </si>
  <si>
    <t>7.3.</t>
  </si>
  <si>
    <t xml:space="preserve">Мероприятия на поддержку местных инициатив граждан, проживающих в муниципальных образованиях </t>
  </si>
  <si>
    <t>8.4.</t>
  </si>
  <si>
    <t>8.5.</t>
  </si>
  <si>
    <t>9.</t>
  </si>
  <si>
    <t>9.1.</t>
  </si>
  <si>
    <t>Поддержка развития территориального общественного самоуправления</t>
  </si>
  <si>
    <t>10.</t>
  </si>
  <si>
    <t>10.1.</t>
  </si>
  <si>
    <t>10.2.</t>
  </si>
  <si>
    <t>10.3.</t>
  </si>
  <si>
    <t>10.4.</t>
  </si>
  <si>
    <t>10.5.</t>
  </si>
  <si>
    <t>Мероприятия на обеспечениедоступа органов местного самоуправления и муниципальных учреждений к сети  Интернет</t>
  </si>
  <si>
    <t>11.</t>
  </si>
  <si>
    <t>11.1.</t>
  </si>
  <si>
    <t>11.2.</t>
  </si>
  <si>
    <t>11.4.</t>
  </si>
  <si>
    <t>11.5.</t>
  </si>
  <si>
    <t>11.6.</t>
  </si>
  <si>
    <t>Содействие решению вопросов, направленных в гос.информацианной системе "Активный гражданин РК"</t>
  </si>
  <si>
    <t>11.8.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</si>
  <si>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</si>
  <si>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</si>
  <si>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</si>
  <si>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</si>
  <si>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</si>
  <si>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</si>
  <si>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</si>
  <si>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</si>
  <si>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Поощрение региональных и муниципальных управленических команд за достижение показателей деятельности органов испонительной власти субъектов РФ</t>
  </si>
  <si>
    <t>9.2.</t>
  </si>
  <si>
    <t xml:space="preserve">Сведения о фактических расходах на предоставление межбюджетных трансфертов из бюджета муниципального района, в сравнении с первоначально утвержденным решением за 2023г. </t>
  </si>
  <si>
    <t>%</t>
  </si>
  <si>
    <t>Расходы на предоставление межбюджетных трансфертов, первоначально утвержденных Решением</t>
  </si>
  <si>
    <t>Фактический расход на 01.01.2023</t>
  </si>
  <si>
    <t>Фактический расход на 01.01.2024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</si>
</sst>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10"/>
      <color indexed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1"/>
      <name val="Arial"/>
      <family val="2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0" fontId="5" fillId="0" borderId="0" xfId="0" applyFont="1"/>
    <xf numFmtId="164" fontId="3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1" fillId="0" borderId="0" xfId="0" applyFont="1"/>
    <xf numFmtId="49" fontId="6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49" fontId="6" fillId="2" borderId="4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0" fillId="0" borderId="5" xfId="0" applyBorder="1"/>
    <xf numFmtId="49" fontId="1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164" fontId="14" fillId="0" borderId="1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vertical="top" wrapText="1"/>
    </xf>
    <xf numFmtId="49" fontId="15" fillId="0" borderId="1" xfId="0" applyNumberFormat="1" applyFont="1" applyBorder="1" applyAlignment="1">
      <alignment horizontal="right" vertical="top" wrapText="1"/>
    </xf>
    <xf numFmtId="164" fontId="17" fillId="0" borderId="1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4" fontId="1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/>
    </xf>
    <xf numFmtId="2" fontId="3" fillId="0" borderId="1" xfId="0" applyNumberFormat="1" applyFont="1" applyBorder="1" applyAlignment="1">
      <alignment vertical="top" wrapText="1"/>
    </xf>
    <xf numFmtId="0" fontId="19" fillId="0" borderId="0" xfId="0" applyFont="1"/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justify" vertical="center" wrapText="1"/>
    </xf>
    <xf numFmtId="0" fontId="23" fillId="0" borderId="8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workbookViewId="0">
      <pane xSplit="5" ySplit="11" topLeftCell="F12" activePane="bottomRight" state="frozen"/>
      <selection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203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250</v>
      </c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ref="F13:F70" si="0">SUM(G13:H13)</f>
        <v>0</v>
      </c>
      <c r="G13" s="9"/>
      <c r="H13" s="9"/>
    </row>
    <row r="14" spans="1:8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spans="1:1" ht="15.75">
      <c r="A1144" s="2"/>
    </row>
    <row r="1145" spans="1:1" ht="15.75">
      <c r="A1145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G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56" activePane="bottomRight" state="frozen"/>
      <selection pane="bottomRight" activeCell="G56" sqref="G56"/>
    </customSheetView>
    <customSheetView guid="{CCB89602-4EB0-11D9-AD0A-000AE6CB13C7}" showPageBreaks="1" fitToPage="1" showRuler="0">
      <pane xSplit="5" ySplit="11" topLeftCell="F1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workbookViewId="0">
      <pane xSplit="5" ySplit="11" topLeftCell="F80" activePane="bottomRight" state="frozen"/>
      <selection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200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251</v>
      </c>
    </row>
    <row r="4" spans="1:8">
      <c r="A4" s="22"/>
      <c r="B4" s="22"/>
      <c r="C4" s="51" t="s">
        <v>194</v>
      </c>
      <c r="D4" s="22"/>
      <c r="F4" s="22"/>
      <c r="G4" s="22"/>
      <c r="H4" s="22"/>
    </row>
    <row r="5" spans="1:8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6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ref="F47:F71" si="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spans="1:8">
      <c r="A76" s="47" t="s">
        <v>129</v>
      </c>
    </row>
    <row r="77" spans="1:8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t="shared" ref="F77:F84" si="2">SUM(G77:H77)</f>
        <v>0</v>
      </c>
      <c r="G77" s="54"/>
      <c r="H77" s="9"/>
    </row>
    <row r="78" spans="1:8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t="shared" ref="F86:F93" si="3">SUM(G86:H86)</f>
        <v>0</v>
      </c>
      <c r="G86" s="54"/>
      <c r="H86" s="9"/>
    </row>
    <row r="87" spans="1:8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spans="1:1" ht="15.75">
      <c r="A1134" s="2"/>
    </row>
    <row r="1135" spans="1:1" ht="15.75">
      <c r="A1135" s="2"/>
    </row>
  </sheetData>
  <customSheetViews>
    <customSheetView guid="{7C829716-2F07-46F0-AF1A-069E96C8B01D}" fitToPage="1" showRuler="0">
      <pane xSplit="5" ySplit="11" topLeftCell="F33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G72" activePane="bottomRight" state="frozen"/>
      <selection pane="bottomRight" activeCell="H79" sqref="H79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3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33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33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workbookViewId="0">
      <pane xSplit="5" ySplit="11" topLeftCell="G51" activePane="bottomRight" state="frozen"/>
      <selection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>
      <c r="A3" s="22"/>
      <c r="B3" s="22"/>
      <c r="C3" s="22"/>
      <c r="D3" s="22"/>
      <c r="E3" s="22"/>
      <c r="F3" s="22"/>
      <c r="G3" s="22"/>
      <c r="H3" s="25"/>
    </row>
    <row r="4" spans="1:8" s="8" customFormat="1">
      <c r="A4" s="22"/>
      <c r="B4" s="22"/>
      <c r="C4" s="51" t="s">
        <v>253</v>
      </c>
      <c r="D4" s="22"/>
      <c r="F4" s="22"/>
      <c r="G4" s="22"/>
      <c r="H4" s="22"/>
    </row>
    <row r="5" spans="1:8" s="8" customFormat="1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7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t="shared" ref="F48:F72" si="1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spans="1:8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t="shared" ref="F78:F87" si="2">SUM(G78:H78)</f>
        <v>0</v>
      </c>
      <c r="G78" s="52"/>
      <c r="H78" s="9"/>
    </row>
    <row r="79" spans="1:8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spans="1:8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t="shared" ref="F89:F95" si="3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spans="1:8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t="shared" ref="F97:F106" si="4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spans="1:8" hidden="1"/>
    <row r="108" spans="1:8" hidden="1"/>
    <row r="109" spans="1:8" hidden="1"/>
    <row r="110" spans="1:8" hidden="1"/>
    <row r="111" spans="1:8" hidden="1"/>
    <row r="112" spans="1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141" spans="1:1" ht="15.75">
      <c r="A1141" s="2"/>
    </row>
    <row r="1142" spans="1:1" ht="15.75">
      <c r="A1142" s="2"/>
    </row>
  </sheetData>
  <customSheetViews>
    <customSheetView guid="{7C829716-2F07-46F0-AF1A-069E96C8B01D}" fitToPage="1" showRuler="0">
      <pane xSplit="5" ySplit="11" topLeftCell="F34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34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4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34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34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orientation="portrait" r:id="rId5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workbookViewId="0">
      <pane xSplit="5" ySplit="11" topLeftCell="F36" activePane="bottomRight" state="frozen"/>
      <selection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198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250</v>
      </c>
    </row>
    <row r="4" spans="1:8">
      <c r="A4" s="22"/>
      <c r="B4" s="22"/>
      <c r="C4" s="51" t="s">
        <v>194</v>
      </c>
      <c r="D4" s="22"/>
      <c r="F4" s="22"/>
      <c r="G4" s="22"/>
      <c r="H4" s="22"/>
    </row>
    <row r="5" spans="1:8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6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ref="F47:F71" si="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spans="1:8">
      <c r="A76" s="47" t="s">
        <v>129</v>
      </c>
    </row>
    <row r="77" spans="1:8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t="shared" ref="F77:F84" si="2">SUM(G77:H77)</f>
        <v>0</v>
      </c>
      <c r="G77" s="9"/>
      <c r="H77" s="9"/>
    </row>
    <row r="78" spans="1:8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spans="1:1" ht="15.75">
      <c r="A1142" s="2"/>
    </row>
    <row r="1143" spans="1:1" ht="15.75">
      <c r="A1143" s="2"/>
    </row>
  </sheetData>
  <customSheetViews>
    <customSheetView guid="{7C829716-2F07-46F0-AF1A-069E96C8B01D}" fitToPage="1" showRuler="0">
      <pane xSplit="5" ySplit="11" topLeftCell="F65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G62" activePane="bottomRight" state="frozen"/>
      <selection pane="bottomRight" activeCell="G62" sqref="G62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65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65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65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workbookViewId="0">
      <pane xSplit="5" ySplit="11" topLeftCell="G12" activePane="bottomRight" state="frozen"/>
      <selection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>
      <c r="A3" s="22"/>
      <c r="B3" s="22"/>
      <c r="C3" s="22"/>
      <c r="D3" s="22"/>
      <c r="E3" s="22"/>
      <c r="F3" s="22"/>
      <c r="G3" s="22"/>
      <c r="H3" s="25"/>
    </row>
    <row r="4" spans="1:8" s="8" customFormat="1">
      <c r="A4" s="22"/>
      <c r="B4" s="22"/>
      <c r="C4" s="51" t="s">
        <v>253</v>
      </c>
      <c r="D4" s="22"/>
      <c r="F4" s="22"/>
      <c r="G4" s="22"/>
      <c r="H4" s="22"/>
    </row>
    <row r="5" spans="1:8" s="8" customFormat="1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7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t="shared" ref="F48:F72" si="1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spans="1:8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t="shared" ref="F78:F85" si="2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spans="1:8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spans="1:8" hidden="1"/>
    <row r="89" spans="1:8" hidden="1"/>
    <row r="90" spans="1:8" hidden="1"/>
    <row r="91" spans="1:8" hidden="1"/>
    <row r="92" spans="1:8" hidden="1"/>
    <row r="93" spans="1:8" hidden="1"/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144" spans="1:1" ht="15.75">
      <c r="A1144" s="2"/>
    </row>
    <row r="1145" spans="1:1" ht="15.75">
      <c r="A1145" s="2"/>
    </row>
  </sheetData>
  <customSheetViews>
    <customSheetView guid="{7C829716-2F07-46F0-AF1A-069E96C8B01D}" fitToPage="1" showRuler="0">
      <pane xSplit="5" ySplit="11" topLeftCell="F70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70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70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70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70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workbookViewId="0">
      <pane xSplit="5" ySplit="11" topLeftCell="G12" activePane="bottomRight" state="frozen"/>
      <selection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>
      <c r="A3" s="22"/>
      <c r="B3" s="22"/>
      <c r="C3" s="22"/>
      <c r="D3" s="22"/>
      <c r="E3" s="22"/>
      <c r="F3" s="22"/>
      <c r="G3" s="22"/>
      <c r="H3" s="25"/>
    </row>
    <row r="4" spans="1:8" s="8" customFormat="1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15" t="s">
        <v>258</v>
      </c>
      <c r="B5" s="115"/>
      <c r="C5" s="115"/>
      <c r="D5" s="115"/>
      <c r="E5" s="115"/>
      <c r="F5" s="115"/>
      <c r="G5" s="115"/>
      <c r="H5" s="115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7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t="shared" ref="F48:F72" si="1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spans="1:8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t="shared" ref="F78:F83" si="2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spans="1:8" hidden="1">
      <c r="A84" s="55"/>
    </row>
    <row r="85" spans="1:8" hidden="1"/>
    <row r="86" spans="1:8" hidden="1"/>
    <row r="87" spans="1:8" hidden="1"/>
    <row r="88" spans="1:8" hidden="1"/>
    <row r="89" spans="1:8" hidden="1"/>
    <row r="90" spans="1:8" hidden="1"/>
    <row r="91" spans="1:8" hidden="1"/>
    <row r="92" spans="1:8" hidden="1"/>
    <row r="93" spans="1:8" hidden="1"/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41" spans="1:1" ht="15.75">
      <c r="A1141" s="2"/>
    </row>
    <row r="1142" spans="1:1" ht="15.75">
      <c r="A1142" s="2"/>
    </row>
  </sheetData>
  <customSheetViews>
    <customSheetView guid="{7C829716-2F07-46F0-AF1A-069E96C8B01D}" fitToPage="1" showRuler="0">
      <pane xSplit="5" ySplit="11" topLeftCell="F69" activePane="bottomRight" state="frozen"/>
      <selection pane="bottomRight" activeCell="G11" sqref="G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69" activePane="bottomRight" state="frozen"/>
      <selection pane="bottomRight" activeCell="G11" sqref="G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69" activePane="bottomRight" state="frozen"/>
      <selection pane="bottomRight" activeCell="G11" sqref="G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69" activePane="bottomRight" state="frozen"/>
      <selection pane="bottomRight" activeCell="G11" sqref="G11"/>
    </customSheetView>
    <customSheetView guid="{CCB89602-4EB0-11D9-AD0A-000AE6CB13C7}" showPageBreaks="1" fitToPage="1" showRuler="0">
      <pane xSplit="5" ySplit="11" topLeftCell="F69" activePane="bottomRight" state="frozen"/>
      <selection pane="bottomRight" activeCell="G11" sqref="G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workbookViewId="0">
      <pane xSplit="5" ySplit="11" topLeftCell="F12" activePane="bottomRight" state="frozen"/>
      <selection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197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250</v>
      </c>
    </row>
    <row r="4" spans="1:8">
      <c r="A4" s="22"/>
      <c r="B4" s="22"/>
      <c r="C4" s="51" t="s">
        <v>194</v>
      </c>
      <c r="D4" s="22"/>
      <c r="F4" s="22"/>
      <c r="G4" s="22"/>
      <c r="H4" s="22"/>
    </row>
    <row r="5" spans="1:8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5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ref="F46:F71" si="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spans="1:1" ht="15.75">
      <c r="A1144" s="2"/>
    </row>
    <row r="1145" spans="1:1" ht="15.75">
      <c r="A1145" s="2"/>
    </row>
  </sheetData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workbookViewId="0">
      <pane xSplit="5" ySplit="45" topLeftCell="F46" activePane="bottomRight" state="frozen"/>
      <selection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>
      <c r="A3" s="22"/>
      <c r="B3" s="22"/>
      <c r="C3" s="22"/>
      <c r="D3" s="22"/>
      <c r="E3" s="22"/>
      <c r="F3" s="22"/>
      <c r="G3" s="22"/>
      <c r="H3" s="25"/>
    </row>
    <row r="4" spans="1:8" s="8" customFormat="1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15"/>
      <c r="B5" s="115"/>
      <c r="C5" s="115"/>
      <c r="D5" s="115"/>
      <c r="E5" s="115"/>
      <c r="F5" s="115"/>
      <c r="G5" s="115"/>
      <c r="H5" s="115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46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ref="F47:F71" si="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spans="1:8">
      <c r="A76" s="47" t="s">
        <v>129</v>
      </c>
    </row>
    <row r="77" spans="1:8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t="shared" ref="F77:F86" si="2">SUM(G77:H77)</f>
        <v>0</v>
      </c>
      <c r="G77" s="52"/>
      <c r="H77" s="52"/>
    </row>
    <row r="78" spans="1:8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spans="1:1" ht="15.75">
      <c r="A1138" s="2"/>
    </row>
    <row r="1139" spans="1:1" ht="15.75">
      <c r="A1139" s="2"/>
    </row>
  </sheetData>
  <customSheetViews>
    <customSheetView guid="{7C829716-2F07-46F0-AF1A-069E96C8B01D}" fitToPage="1" hiddenRows="1" showRuler="0">
      <pane xSplit="5" ySplit="42" topLeftCell="F46" activePane="bottomRight" state="frozen"/>
      <selection pane="bottomRight" activeCell="F44" sqref="F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1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1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1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workbookViewId="0">
      <selection activeCell="G45" sqref="G45"/>
    </sheetView>
  </sheetViews>
  <sheetFormatPr defaultRowHeight="12.75"/>
  <cols>
    <col min="1" max="1" width="41.855468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247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250</v>
      </c>
    </row>
    <row r="4" spans="1:8">
      <c r="A4" s="22"/>
      <c r="B4" s="22"/>
      <c r="C4" s="51" t="s">
        <v>194</v>
      </c>
      <c r="D4" s="22"/>
      <c r="F4" s="22"/>
      <c r="G4" s="22"/>
      <c r="H4" s="22"/>
    </row>
    <row r="5" spans="1:8">
      <c r="A5" s="116" t="s">
        <v>246</v>
      </c>
      <c r="B5" s="117"/>
      <c r="C5" s="117"/>
      <c r="D5" s="117"/>
      <c r="E5" s="117"/>
      <c r="F5" s="117"/>
      <c r="G5" s="117"/>
      <c r="H5" s="117"/>
    </row>
    <row r="6" spans="1:8">
      <c r="A6" s="117"/>
      <c r="B6" s="117"/>
      <c r="C6" s="117"/>
      <c r="D6" s="117"/>
      <c r="E6" s="117"/>
      <c r="F6" s="117"/>
      <c r="G6" s="117"/>
      <c r="H6" s="117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t="shared" ref="F12:F71" si="0">SUM(G12:H12)</f>
        <v>0</v>
      </c>
      <c r="G12" s="9"/>
      <c r="H12" s="9"/>
    </row>
    <row r="13" spans="1:8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hidden="1" customHeight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spans="1:1" ht="15.75">
      <c r="A1144" s="2"/>
    </row>
    <row r="1145" spans="1:1" ht="15.75">
      <c r="A1145" s="2"/>
    </row>
  </sheetData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honeticPr fontId="9" type="noConversion"/>
  <pageMargins left="0.75" right="0.75" top="1" bottom="1" header="0.5" footer="0.5"/>
  <pageSetup paperSize="9" scale="79" fitToHeight="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ref="F13:F83" si="0">SUM(G13:H13)</f>
        <v>0</v>
      </c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5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5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5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5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52" activePane="bottomRight" state="frozen"/>
      <selection pane="bottomRight" activeCell="H11" sqref="H1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topLeftCell="B1" workbookViewId="0">
      <selection activeCell="G13" sqref="G13"/>
    </sheetView>
  </sheetViews>
  <sheetFormatPr defaultRowHeight="12.75"/>
  <cols>
    <col min="1" max="1" width="51.7109375" style="22" customWidth="1"/>
    <col min="2" max="3" width="4.7109375" style="22" customWidth="1"/>
    <col min="4" max="4" width="9.42578125" style="22" customWidth="1"/>
    <col min="5" max="5" width="4.7109375" style="22" customWidth="1"/>
    <col min="6" max="6" width="11.42578125" style="22" customWidth="1"/>
    <col min="7" max="9" width="10.7109375" style="22" customWidth="1"/>
    <col min="10" max="16384" width="9.140625" style="22"/>
  </cols>
  <sheetData>
    <row r="1" spans="1:9">
      <c r="I1" s="25"/>
    </row>
    <row r="2" spans="1:9">
      <c r="I2" s="25" t="s">
        <v>321</v>
      </c>
    </row>
    <row r="3" spans="1:9">
      <c r="I3" s="25" t="s">
        <v>323</v>
      </c>
    </row>
    <row r="4" spans="1:9" s="61" customFormat="1" ht="15">
      <c r="E4" s="62"/>
      <c r="F4" s="64" t="s">
        <v>322</v>
      </c>
      <c r="G4" s="64"/>
      <c r="H4" s="64"/>
      <c r="I4" s="64"/>
    </row>
    <row r="5" spans="1:9" s="61" customFormat="1" ht="15">
      <c r="E5" s="62"/>
    </row>
    <row r="6" spans="1:9">
      <c r="E6" s="31" t="s">
        <v>195</v>
      </c>
    </row>
    <row r="7" spans="1:9">
      <c r="I7" s="28"/>
    </row>
    <row r="8" spans="1:9" s="32" customFormat="1" ht="12.75" customHeigh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3"/>
      <c r="I8" s="104"/>
    </row>
    <row r="9" spans="1:9" s="32" customFormat="1" ht="12.75" customHeight="1">
      <c r="A9" s="110"/>
      <c r="B9" s="108"/>
      <c r="C9" s="108"/>
      <c r="D9" s="108"/>
      <c r="E9" s="108"/>
      <c r="F9" s="118" t="s">
        <v>23</v>
      </c>
      <c r="G9" s="119" t="s">
        <v>192</v>
      </c>
      <c r="H9" s="60" t="s">
        <v>212</v>
      </c>
      <c r="I9" s="120" t="s">
        <v>32</v>
      </c>
    </row>
    <row r="10" spans="1:9" ht="85.5">
      <c r="A10" s="110"/>
      <c r="B10" s="108"/>
      <c r="C10" s="108"/>
      <c r="D10" s="108"/>
      <c r="E10" s="108"/>
      <c r="F10" s="118"/>
      <c r="G10" s="119"/>
      <c r="H10" s="59" t="s">
        <v>301</v>
      </c>
      <c r="I10" s="121"/>
    </row>
    <row r="11" spans="1:9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t="shared" ref="F13:F77" si="0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t="shared" ref="F78:F87" si="1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spans="1:1">
      <c r="A1121" s="11"/>
    </row>
    <row r="1122" spans="1:1">
      <c r="A1122" s="11"/>
    </row>
  </sheetData>
  <customSheetViews>
    <customSheetView guid="{7C829716-2F07-46F0-AF1A-069E96C8B01D}" fitToPage="1" showRuler="0">
      <pane xSplit="5" ySplit="11" topLeftCell="F19" activePane="bottomRight" state="frozen"/>
      <selection pane="bottomRight" activeCell="H11" sqref="H11"/>
      <pageMargins left="0.78740157480314965" right="0.39370078740157483" top="0.39370078740157483" bottom="0.39370078740157483" header="0.31496062992125984" footer="0.31496062992125984"/>
      <printOptions horizontalCentered="1"/>
      <pageSetup paperSize="9" scale="28" orientation="portrait" r:id="rId1"/>
      <headerFooter alignWithMargins="0"/>
    </customSheetView>
    <customSheetView guid="{518631E2-4EB0-11D9-BBD2-00304F169CFD}" fitToPage="1" showRuler="0">
      <pane xSplit="5" ySplit="11" topLeftCell="F19" activePane="bottomRight" state="frozen"/>
      <selection pane="bottomRight" activeCell="H11" sqref="H11"/>
      <pageMargins left="0.78740157480314965" right="0.39370078740157483" top="0.39370078740157483" bottom="0.39370078740157483" header="0.31496062992125984" footer="0.31496062992125984"/>
      <printOptions horizontalCentered="1"/>
      <pageSetup paperSize="9" scale="28" orientation="portrait" r:id="rId2"/>
      <headerFooter alignWithMargins="0"/>
    </customSheetView>
    <customSheetView guid="{AEDB4CA6-4888-11D9-A850-00104B65722B}" fitToPage="1" showRuler="0">
      <pane xSplit="5" ySplit="11" topLeftCell="F19" activePane="bottomRight" state="frozen"/>
      <selection pane="bottomRight" activeCell="H11" sqref="H11"/>
      <pageMargins left="0.78740157480314965" right="0.39370078740157483" top="0.39370078740157483" bottom="0.39370078740157483" header="0.31496062992125984" footer="0.31496062992125984"/>
      <printOptions horizontalCentered="1"/>
      <pageSetup paperSize="9" scale="28" orientation="portrait" r:id="rId3"/>
      <headerFooter alignWithMargins="0"/>
    </customSheetView>
    <customSheetView guid="{7D5D7701-F2D9-11D5-A0C1-00C0DFF66A6A}" showRuler="0">
      <pane xSplit="5" ySplit="11" topLeftCell="F19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19" activePane="bottomRight" state="frozen"/>
      <selection pane="bottomRight" activeCell="H11" sqref="H11"/>
      <pageMargins left="0.78740157480314965" right="0.39370078740157483" top="0.39370078740157483" bottom="0.39370078740157483" header="0.31496062992125984" footer="0.31496062992125984"/>
      <printOptions horizontalCentered="1"/>
      <pageSetup paperSize="9" scale="55" orientation="portrait" r:id="rId4"/>
      <headerFooter alignWithMargins="0"/>
    </customSheetView>
  </customSheetViews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77" fitToHeight="4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208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114" t="s">
        <v>292</v>
      </c>
      <c r="B5" s="114"/>
      <c r="C5" s="114"/>
      <c r="D5" s="114"/>
      <c r="E5" s="114"/>
      <c r="F5" s="114"/>
      <c r="G5" s="114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49" activePane="bottomRight" state="frozen"/>
      <selection pane="bottomRight" activeCell="G52" sqref="G52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view="pageBreakPreview" topLeftCell="A15" zoomScale="60" workbookViewId="0">
      <selection activeCell="O19" sqref="O19"/>
    </sheetView>
  </sheetViews>
  <sheetFormatPr defaultRowHeight="15"/>
  <cols>
    <col min="1" max="1" width="6.7109375" style="67" customWidth="1"/>
    <col min="2" max="5" width="9.140625" style="68"/>
    <col min="6" max="6" width="6.7109375" style="68" customWidth="1"/>
    <col min="7" max="7" width="2.85546875" style="68" customWidth="1"/>
    <col min="8" max="9" width="21.140625" style="68" customWidth="1"/>
    <col min="10" max="10" width="23.7109375" style="79" customWidth="1"/>
    <col min="11" max="11" width="14.7109375" style="68" customWidth="1"/>
    <col min="12" max="13" width="9.140625" style="68" hidden="1" customWidth="1"/>
    <col min="14" max="14" width="15.28515625" style="68" customWidth="1"/>
    <col min="15" max="16384" width="9.140625" style="68"/>
  </cols>
  <sheetData>
    <row r="1" spans="1:18" ht="15.75" hidden="1">
      <c r="B1" s="141"/>
      <c r="C1" s="141"/>
      <c r="D1" s="141"/>
      <c r="E1" s="141"/>
      <c r="F1" s="141"/>
      <c r="G1" s="141"/>
      <c r="H1" s="141"/>
      <c r="I1" s="141"/>
      <c r="J1" s="141"/>
      <c r="R1" s="69"/>
    </row>
    <row r="2" spans="1:18" ht="21.75" hidden="1" customHeight="1">
      <c r="B2" s="141"/>
      <c r="C2" s="141"/>
      <c r="D2" s="141"/>
      <c r="E2" s="141"/>
      <c r="F2" s="141"/>
      <c r="G2" s="141"/>
      <c r="H2" s="141"/>
      <c r="I2" s="141"/>
      <c r="J2" s="141"/>
      <c r="L2" s="70"/>
      <c r="M2" s="70"/>
      <c r="N2" s="70"/>
      <c r="O2" s="70"/>
      <c r="P2" s="70"/>
      <c r="Q2" s="70"/>
      <c r="R2" s="69"/>
    </row>
    <row r="3" spans="1:18" ht="18" hidden="1" customHeight="1">
      <c r="B3" s="141"/>
      <c r="C3" s="141"/>
      <c r="D3" s="141"/>
      <c r="E3" s="141"/>
      <c r="F3" s="141"/>
      <c r="G3" s="141"/>
      <c r="H3" s="141"/>
      <c r="I3" s="141"/>
      <c r="J3" s="141"/>
      <c r="R3" s="71"/>
    </row>
    <row r="4" spans="1:18" ht="69" hidden="1" customHeight="1">
      <c r="A4" s="13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R4" s="77"/>
    </row>
    <row r="5" spans="1:18" ht="107.25" hidden="1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R5" s="77"/>
    </row>
    <row r="6" spans="1:18" ht="15.75" hidden="1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R6" s="71"/>
    </row>
    <row r="7" spans="1:18" ht="15.75" hidden="1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R7" s="71"/>
    </row>
    <row r="8" spans="1:18" ht="17.25" hidden="1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R8" s="71"/>
    </row>
    <row r="9" spans="1:18" ht="27.75" hidden="1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R9" s="71"/>
    </row>
    <row r="10" spans="1:18" ht="15.75" hidden="1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O10" s="134"/>
      <c r="P10" s="134"/>
      <c r="Q10" s="134"/>
      <c r="R10" s="134"/>
    </row>
    <row r="11" spans="1:18" ht="15.75" hidden="1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O11" s="71"/>
      <c r="P11" s="71"/>
      <c r="Q11" s="71"/>
      <c r="R11" s="71"/>
    </row>
    <row r="12" spans="1:18" ht="15.75" hidden="1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O12" s="80"/>
      <c r="P12" s="80"/>
      <c r="Q12" s="80"/>
      <c r="R12" s="80"/>
    </row>
    <row r="13" spans="1:18" ht="15.75" hidden="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O13" s="80"/>
      <c r="P13" s="80"/>
      <c r="Q13" s="80"/>
      <c r="R13" s="80"/>
    </row>
    <row r="14" spans="1:18" s="72" customFormat="1" ht="21.75" hidden="1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8" ht="48.75" customHeight="1">
      <c r="A15" s="140" t="s">
        <v>415</v>
      </c>
      <c r="B15" s="140"/>
      <c r="C15" s="140"/>
      <c r="D15" s="140"/>
      <c r="E15" s="140"/>
      <c r="F15" s="140"/>
      <c r="G15" s="140"/>
      <c r="H15" s="140"/>
      <c r="I15" s="140"/>
      <c r="K15" s="83" t="s">
        <v>351</v>
      </c>
      <c r="N15" s="75"/>
    </row>
    <row r="16" spans="1:18" s="73" customFormat="1" ht="99.75" customHeight="1">
      <c r="A16" s="135" t="s">
        <v>320</v>
      </c>
      <c r="B16" s="135" t="s">
        <v>307</v>
      </c>
      <c r="C16" s="135"/>
      <c r="D16" s="135"/>
      <c r="E16" s="135"/>
      <c r="F16" s="135"/>
      <c r="G16" s="135"/>
      <c r="H16" s="135"/>
      <c r="I16" s="101" t="s">
        <v>417</v>
      </c>
      <c r="J16" s="101" t="s">
        <v>419</v>
      </c>
      <c r="K16" s="99" t="s">
        <v>416</v>
      </c>
    </row>
    <row r="17" spans="1:11" s="73" customFormat="1" ht="6" hidden="1" customHeight="1">
      <c r="A17" s="135"/>
      <c r="B17" s="135"/>
      <c r="C17" s="135"/>
      <c r="D17" s="135"/>
      <c r="E17" s="135"/>
      <c r="F17" s="135"/>
      <c r="G17" s="135"/>
      <c r="H17" s="135"/>
      <c r="I17" s="101" t="s">
        <v>417</v>
      </c>
      <c r="J17" s="101" t="s">
        <v>418</v>
      </c>
      <c r="K17" s="96"/>
    </row>
    <row r="18" spans="1:11" s="73" customFormat="1" ht="12.75">
      <c r="A18" s="81">
        <v>1</v>
      </c>
      <c r="B18" s="135">
        <v>2</v>
      </c>
      <c r="C18" s="135"/>
      <c r="D18" s="135"/>
      <c r="E18" s="135"/>
      <c r="F18" s="135"/>
      <c r="G18" s="135"/>
      <c r="H18" s="135"/>
      <c r="I18" s="81"/>
      <c r="J18" s="81">
        <v>3</v>
      </c>
      <c r="K18" s="96"/>
    </row>
    <row r="19" spans="1:11" s="84" customFormat="1" ht="32.25" customHeight="1">
      <c r="A19" s="81" t="s">
        <v>308</v>
      </c>
      <c r="B19" s="136" t="s">
        <v>380</v>
      </c>
      <c r="C19" s="137"/>
      <c r="D19" s="137"/>
      <c r="E19" s="137"/>
      <c r="F19" s="137"/>
      <c r="G19" s="137"/>
      <c r="H19" s="138"/>
      <c r="I19" s="98">
        <f>SUM(I21:I28)</f>
        <v>18384000</v>
      </c>
      <c r="J19" s="98">
        <f>SUM(J21:J28)</f>
        <v>18384000</v>
      </c>
      <c r="K19" s="97">
        <f>J19/I19*100</f>
        <v>100</v>
      </c>
    </row>
    <row r="20" spans="1:11" s="84" customFormat="1" ht="12.75">
      <c r="A20" s="81"/>
      <c r="B20" s="122" t="s">
        <v>263</v>
      </c>
      <c r="C20" s="122"/>
      <c r="D20" s="122"/>
      <c r="E20" s="122"/>
      <c r="F20" s="122"/>
      <c r="G20" s="122"/>
      <c r="H20" s="122"/>
      <c r="I20" s="98"/>
      <c r="J20" s="98"/>
      <c r="K20" s="97"/>
    </row>
    <row r="21" spans="1:11" s="84" customFormat="1" ht="17.100000000000001" customHeight="1">
      <c r="A21" s="65" t="s">
        <v>309</v>
      </c>
      <c r="B21" s="122" t="s">
        <v>352</v>
      </c>
      <c r="C21" s="122"/>
      <c r="D21" s="122"/>
      <c r="E21" s="122"/>
      <c r="F21" s="122"/>
      <c r="G21" s="122"/>
      <c r="H21" s="122"/>
      <c r="I21" s="86">
        <f>46650+82000</f>
        <v>128650</v>
      </c>
      <c r="J21" s="86">
        <f>46650+82000</f>
        <v>128650</v>
      </c>
      <c r="K21" s="97">
        <f>J21/I21*100</f>
        <v>100</v>
      </c>
    </row>
    <row r="22" spans="1:11" s="84" customFormat="1" ht="17.100000000000001" customHeight="1">
      <c r="A22" s="65" t="s">
        <v>310</v>
      </c>
      <c r="B22" s="122" t="s">
        <v>353</v>
      </c>
      <c r="C22" s="122"/>
      <c r="D22" s="122"/>
      <c r="E22" s="122"/>
      <c r="F22" s="122"/>
      <c r="G22" s="122"/>
      <c r="H22" s="122"/>
      <c r="I22" s="86">
        <f>252490+2972000</f>
        <v>3224490</v>
      </c>
      <c r="J22" s="86">
        <f>252490+2972000</f>
        <v>3224490</v>
      </c>
      <c r="K22" s="97">
        <f>J22/I22*100</f>
        <v>100</v>
      </c>
    </row>
    <row r="23" spans="1:11" s="84" customFormat="1" ht="17.100000000000001" customHeight="1">
      <c r="A23" s="65" t="s">
        <v>311</v>
      </c>
      <c r="B23" s="122" t="s">
        <v>354</v>
      </c>
      <c r="C23" s="122"/>
      <c r="D23" s="122"/>
      <c r="E23" s="122"/>
      <c r="F23" s="122"/>
      <c r="G23" s="122"/>
      <c r="H23" s="122"/>
      <c r="I23" s="86">
        <f>1656460+624000</f>
        <v>2280460</v>
      </c>
      <c r="J23" s="86">
        <f>1656460+624000</f>
        <v>2280460</v>
      </c>
      <c r="K23" s="97">
        <f>J23/I23*100</f>
        <v>100</v>
      </c>
    </row>
    <row r="24" spans="1:11" s="84" customFormat="1" ht="17.100000000000001" customHeight="1">
      <c r="A24" s="65" t="s">
        <v>312</v>
      </c>
      <c r="B24" s="122" t="s">
        <v>355</v>
      </c>
      <c r="C24" s="122"/>
      <c r="D24" s="122"/>
      <c r="E24" s="122"/>
      <c r="F24" s="122"/>
      <c r="G24" s="122"/>
      <c r="H24" s="122"/>
      <c r="I24" s="86">
        <f>450830+2183000</f>
        <v>2633830</v>
      </c>
      <c r="J24" s="86">
        <f>450830+2183000</f>
        <v>2633830</v>
      </c>
      <c r="K24" s="97">
        <f>J24/I24*100</f>
        <v>100</v>
      </c>
    </row>
    <row r="25" spans="1:11" s="84" customFormat="1" ht="17.100000000000001" customHeight="1">
      <c r="A25" s="65" t="s">
        <v>313</v>
      </c>
      <c r="B25" s="122" t="s">
        <v>356</v>
      </c>
      <c r="C25" s="122"/>
      <c r="D25" s="122"/>
      <c r="E25" s="122"/>
      <c r="F25" s="122"/>
      <c r="G25" s="122"/>
      <c r="H25" s="122"/>
      <c r="I25" s="86">
        <f>265030+2896000</f>
        <v>3161030</v>
      </c>
      <c r="J25" s="86">
        <f>265030+2896000</f>
        <v>3161030</v>
      </c>
      <c r="K25" s="97">
        <f>J25/I25*100</f>
        <v>100</v>
      </c>
    </row>
    <row r="26" spans="1:11" s="84" customFormat="1" ht="17.100000000000001" customHeight="1">
      <c r="A26" s="65" t="s">
        <v>314</v>
      </c>
      <c r="B26" s="122" t="s">
        <v>357</v>
      </c>
      <c r="C26" s="122"/>
      <c r="D26" s="122"/>
      <c r="E26" s="122"/>
      <c r="F26" s="122"/>
      <c r="G26" s="122"/>
      <c r="H26" s="122"/>
      <c r="I26" s="86">
        <f>688670+1549000</f>
        <v>2237670</v>
      </c>
      <c r="J26" s="86">
        <f>688670+1549000</f>
        <v>2237670</v>
      </c>
      <c r="K26" s="97">
        <f>J26/I26*100</f>
        <v>100</v>
      </c>
    </row>
    <row r="27" spans="1:11" s="84" customFormat="1" ht="17.100000000000001" customHeight="1">
      <c r="A27" s="65" t="s">
        <v>315</v>
      </c>
      <c r="B27" s="122" t="s">
        <v>358</v>
      </c>
      <c r="C27" s="122"/>
      <c r="D27" s="122"/>
      <c r="E27" s="122"/>
      <c r="F27" s="122"/>
      <c r="G27" s="122"/>
      <c r="H27" s="122"/>
      <c r="I27" s="86">
        <f>564270+1579000</f>
        <v>2143270</v>
      </c>
      <c r="J27" s="86">
        <f>564270+1579000</f>
        <v>2143270</v>
      </c>
      <c r="K27" s="97">
        <f>J27/I27*100</f>
        <v>100</v>
      </c>
    </row>
    <row r="28" spans="1:11" s="84" customFormat="1" ht="17.100000000000001" customHeight="1">
      <c r="A28" s="65" t="s">
        <v>360</v>
      </c>
      <c r="B28" s="123" t="s">
        <v>359</v>
      </c>
      <c r="C28" s="124"/>
      <c r="D28" s="124"/>
      <c r="E28" s="124"/>
      <c r="F28" s="124"/>
      <c r="G28" s="124"/>
      <c r="H28" s="85"/>
      <c r="I28" s="86">
        <f>534600+2040000</f>
        <v>2574600</v>
      </c>
      <c r="J28" s="86">
        <f>534600+2040000</f>
        <v>2574600</v>
      </c>
      <c r="K28" s="97">
        <f>J28/I28*100</f>
        <v>100</v>
      </c>
    </row>
    <row r="29" spans="1:11" s="84" customFormat="1" ht="69.75" customHeight="1">
      <c r="A29" s="81" t="s">
        <v>324</v>
      </c>
      <c r="B29" s="136" t="s">
        <v>361</v>
      </c>
      <c r="C29" s="137"/>
      <c r="D29" s="137"/>
      <c r="E29" s="137"/>
      <c r="F29" s="137"/>
      <c r="G29" s="137"/>
      <c r="H29" s="138"/>
      <c r="I29" s="98">
        <f>SUM(I31:I37)</f>
        <v>1639100</v>
      </c>
      <c r="J29" s="98">
        <f>SUM(J31:J37)</f>
        <v>1714500</v>
      </c>
      <c r="K29" s="97">
        <f>J29/I29*100</f>
        <v>104.6000854127265</v>
      </c>
    </row>
    <row r="30" spans="1:11" s="84" customFormat="1" ht="12.75" customHeight="1">
      <c r="A30" s="81"/>
      <c r="B30" s="122" t="s">
        <v>263</v>
      </c>
      <c r="C30" s="122"/>
      <c r="D30" s="122"/>
      <c r="E30" s="122"/>
      <c r="F30" s="122"/>
      <c r="G30" s="122"/>
      <c r="H30" s="122"/>
      <c r="I30" s="98"/>
      <c r="J30" s="98"/>
      <c r="K30" s="97">
        <f>J30-I30</f>
        <v>0</v>
      </c>
    </row>
    <row r="31" spans="1:11" s="84" customFormat="1" ht="17.100000000000001" customHeight="1">
      <c r="A31" s="65" t="s">
        <v>325</v>
      </c>
      <c r="B31" s="122" t="s">
        <v>353</v>
      </c>
      <c r="C31" s="122"/>
      <c r="D31" s="122"/>
      <c r="E31" s="122"/>
      <c r="F31" s="122"/>
      <c r="G31" s="122"/>
      <c r="H31" s="122"/>
      <c r="I31" s="86">
        <v>480500</v>
      </c>
      <c r="J31" s="86">
        <v>501300</v>
      </c>
      <c r="K31" s="97">
        <f>J31/I31*100</f>
        <v>104.32882414151925</v>
      </c>
    </row>
    <row r="32" spans="1:11" s="84" customFormat="1" ht="17.100000000000001" customHeight="1">
      <c r="A32" s="65" t="s">
        <v>326</v>
      </c>
      <c r="B32" s="122" t="s">
        <v>354</v>
      </c>
      <c r="C32" s="122"/>
      <c r="D32" s="122"/>
      <c r="E32" s="122"/>
      <c r="F32" s="122"/>
      <c r="G32" s="122"/>
      <c r="H32" s="122"/>
      <c r="I32" s="86">
        <v>193100</v>
      </c>
      <c r="J32" s="86">
        <v>202200</v>
      </c>
      <c r="K32" s="97">
        <f>J32/I32*100</f>
        <v>104.71258415328846</v>
      </c>
    </row>
    <row r="33" spans="1:11" s="84" customFormat="1" ht="17.100000000000001" customHeight="1">
      <c r="A33" s="65" t="s">
        <v>327</v>
      </c>
      <c r="B33" s="122" t="s">
        <v>355</v>
      </c>
      <c r="C33" s="122"/>
      <c r="D33" s="122"/>
      <c r="E33" s="122"/>
      <c r="F33" s="122"/>
      <c r="G33" s="122"/>
      <c r="H33" s="122"/>
      <c r="I33" s="86">
        <v>193100</v>
      </c>
      <c r="J33" s="86">
        <v>202200</v>
      </c>
      <c r="K33" s="97">
        <f>J33/I33*100</f>
        <v>104.71258415328846</v>
      </c>
    </row>
    <row r="34" spans="1:11" s="84" customFormat="1" ht="17.100000000000001" customHeight="1">
      <c r="A34" s="65" t="s">
        <v>328</v>
      </c>
      <c r="B34" s="122" t="s">
        <v>356</v>
      </c>
      <c r="C34" s="122"/>
      <c r="D34" s="122"/>
      <c r="E34" s="122"/>
      <c r="F34" s="122"/>
      <c r="G34" s="122"/>
      <c r="H34" s="122"/>
      <c r="I34" s="86">
        <v>193100</v>
      </c>
      <c r="J34" s="86">
        <v>202200</v>
      </c>
      <c r="K34" s="97">
        <f>J34/I34*100</f>
        <v>104.71258415328846</v>
      </c>
    </row>
    <row r="35" spans="1:11" s="84" customFormat="1" ht="17.100000000000001" customHeight="1">
      <c r="A35" s="66" t="s">
        <v>329</v>
      </c>
      <c r="B35" s="122" t="s">
        <v>357</v>
      </c>
      <c r="C35" s="122"/>
      <c r="D35" s="122"/>
      <c r="E35" s="122"/>
      <c r="F35" s="122"/>
      <c r="G35" s="122"/>
      <c r="H35" s="122"/>
      <c r="I35" s="86">
        <v>193100</v>
      </c>
      <c r="J35" s="86">
        <v>202200</v>
      </c>
      <c r="K35" s="97">
        <f>J35/I35*100</f>
        <v>104.71258415328846</v>
      </c>
    </row>
    <row r="36" spans="1:11" s="84" customFormat="1" ht="17.100000000000001" customHeight="1">
      <c r="A36" s="65" t="s">
        <v>330</v>
      </c>
      <c r="B36" s="122" t="s">
        <v>358</v>
      </c>
      <c r="C36" s="122"/>
      <c r="D36" s="122"/>
      <c r="E36" s="122"/>
      <c r="F36" s="122"/>
      <c r="G36" s="122"/>
      <c r="H36" s="122"/>
      <c r="I36" s="86">
        <v>193100</v>
      </c>
      <c r="J36" s="86">
        <v>202200</v>
      </c>
      <c r="K36" s="97">
        <f>J36/I36*100</f>
        <v>104.71258415328846</v>
      </c>
    </row>
    <row r="37" spans="1:11" s="84" customFormat="1" ht="17.100000000000001" customHeight="1">
      <c r="A37" s="65" t="s">
        <v>331</v>
      </c>
      <c r="B37" s="123" t="s">
        <v>359</v>
      </c>
      <c r="C37" s="124"/>
      <c r="D37" s="124"/>
      <c r="E37" s="124"/>
      <c r="F37" s="124"/>
      <c r="G37" s="124"/>
      <c r="H37" s="85"/>
      <c r="I37" s="86">
        <v>193100</v>
      </c>
      <c r="J37" s="86">
        <v>202200</v>
      </c>
      <c r="K37" s="97">
        <f>J37/I37*100</f>
        <v>104.71258415328846</v>
      </c>
    </row>
    <row r="38" spans="1:11" s="84" customFormat="1" ht="117.75" customHeight="1">
      <c r="A38" s="81" t="s">
        <v>341</v>
      </c>
      <c r="B38" s="136" t="s">
        <v>362</v>
      </c>
      <c r="C38" s="137"/>
      <c r="D38" s="137"/>
      <c r="E38" s="137"/>
      <c r="F38" s="137"/>
      <c r="G38" s="137"/>
      <c r="H38" s="138"/>
      <c r="I38" s="98">
        <f>SUM(I40:I47)</f>
        <v>16000</v>
      </c>
      <c r="J38" s="98">
        <f>SUM(J40:J47)</f>
        <v>16000</v>
      </c>
      <c r="K38" s="97">
        <f>J38/I38*100</f>
        <v>100</v>
      </c>
    </row>
    <row r="39" spans="1:11" s="84" customFormat="1" ht="14.25" customHeight="1">
      <c r="A39" s="81"/>
      <c r="B39" s="122" t="s">
        <v>263</v>
      </c>
      <c r="C39" s="122"/>
      <c r="D39" s="122"/>
      <c r="E39" s="122"/>
      <c r="F39" s="122"/>
      <c r="G39" s="122"/>
      <c r="H39" s="122"/>
      <c r="I39" s="98"/>
      <c r="J39" s="98"/>
      <c r="K39" s="97">
        <f>J39-I39</f>
        <v>0</v>
      </c>
    </row>
    <row r="40" spans="1:11" s="84" customFormat="1" ht="17.100000000000001" customHeight="1">
      <c r="A40" s="65" t="s">
        <v>333</v>
      </c>
      <c r="B40" s="122" t="s">
        <v>352</v>
      </c>
      <c r="C40" s="122"/>
      <c r="D40" s="122"/>
      <c r="E40" s="122"/>
      <c r="F40" s="122"/>
      <c r="G40" s="122"/>
      <c r="H40" s="122"/>
      <c r="I40" s="86">
        <v>2000</v>
      </c>
      <c r="J40" s="86">
        <v>2000</v>
      </c>
      <c r="K40" s="97">
        <f>J40/I40*100</f>
        <v>100</v>
      </c>
    </row>
    <row r="41" spans="1:11" s="84" customFormat="1" ht="17.100000000000001" customHeight="1">
      <c r="A41" s="65" t="s">
        <v>334</v>
      </c>
      <c r="B41" s="122" t="s">
        <v>353</v>
      </c>
      <c r="C41" s="122"/>
      <c r="D41" s="122"/>
      <c r="E41" s="122"/>
      <c r="F41" s="122"/>
      <c r="G41" s="122"/>
      <c r="H41" s="122"/>
      <c r="I41" s="86">
        <v>2000</v>
      </c>
      <c r="J41" s="86">
        <v>2000</v>
      </c>
      <c r="K41" s="97">
        <f>J41/I41*100</f>
        <v>100</v>
      </c>
    </row>
    <row r="42" spans="1:11" s="84" customFormat="1" ht="17.100000000000001" customHeight="1">
      <c r="A42" s="65" t="s">
        <v>335</v>
      </c>
      <c r="B42" s="122" t="s">
        <v>354</v>
      </c>
      <c r="C42" s="122"/>
      <c r="D42" s="122"/>
      <c r="E42" s="122"/>
      <c r="F42" s="122"/>
      <c r="G42" s="122"/>
      <c r="H42" s="122"/>
      <c r="I42" s="86">
        <v>2000</v>
      </c>
      <c r="J42" s="86">
        <v>2000</v>
      </c>
      <c r="K42" s="97">
        <f>J42/I42*100</f>
        <v>100</v>
      </c>
    </row>
    <row r="43" spans="1:11" s="84" customFormat="1" ht="17.100000000000001" customHeight="1">
      <c r="A43" s="65" t="s">
        <v>336</v>
      </c>
      <c r="B43" s="122" t="s">
        <v>355</v>
      </c>
      <c r="C43" s="122"/>
      <c r="D43" s="122"/>
      <c r="E43" s="122"/>
      <c r="F43" s="122"/>
      <c r="G43" s="122"/>
      <c r="H43" s="122"/>
      <c r="I43" s="86">
        <v>2000</v>
      </c>
      <c r="J43" s="86">
        <v>2000</v>
      </c>
      <c r="K43" s="97">
        <f>J43/I43*100</f>
        <v>100</v>
      </c>
    </row>
    <row r="44" spans="1:11" s="84" customFormat="1" ht="17.100000000000001" customHeight="1">
      <c r="A44" s="65" t="s">
        <v>337</v>
      </c>
      <c r="B44" s="122" t="s">
        <v>356</v>
      </c>
      <c r="C44" s="122"/>
      <c r="D44" s="122"/>
      <c r="E44" s="122"/>
      <c r="F44" s="122"/>
      <c r="G44" s="122"/>
      <c r="H44" s="122"/>
      <c r="I44" s="86">
        <v>2000</v>
      </c>
      <c r="J44" s="86">
        <v>2000</v>
      </c>
      <c r="K44" s="97">
        <f>J44/I44*100</f>
        <v>100</v>
      </c>
    </row>
    <row r="45" spans="1:11" s="84" customFormat="1" ht="17.100000000000001" customHeight="1">
      <c r="A45" s="65" t="s">
        <v>338</v>
      </c>
      <c r="B45" s="122" t="s">
        <v>357</v>
      </c>
      <c r="C45" s="122"/>
      <c r="D45" s="122"/>
      <c r="E45" s="122"/>
      <c r="F45" s="122"/>
      <c r="G45" s="122"/>
      <c r="H45" s="122"/>
      <c r="I45" s="86">
        <v>2000</v>
      </c>
      <c r="J45" s="86">
        <v>2000</v>
      </c>
      <c r="K45" s="97">
        <f>J45/I45*100</f>
        <v>100</v>
      </c>
    </row>
    <row r="46" spans="1:11" s="84" customFormat="1" ht="17.100000000000001" customHeight="1">
      <c r="A46" s="65" t="s">
        <v>339</v>
      </c>
      <c r="B46" s="122" t="s">
        <v>358</v>
      </c>
      <c r="C46" s="122"/>
      <c r="D46" s="122"/>
      <c r="E46" s="122"/>
      <c r="F46" s="122"/>
      <c r="G46" s="122"/>
      <c r="H46" s="122"/>
      <c r="I46" s="86">
        <v>2000</v>
      </c>
      <c r="J46" s="86">
        <v>2000</v>
      </c>
      <c r="K46" s="97">
        <f>J46/I46*100</f>
        <v>100</v>
      </c>
    </row>
    <row r="47" spans="1:11" s="84" customFormat="1" ht="17.100000000000001" customHeight="1">
      <c r="A47" s="65" t="s">
        <v>340</v>
      </c>
      <c r="B47" s="123" t="s">
        <v>359</v>
      </c>
      <c r="C47" s="124"/>
      <c r="D47" s="124"/>
      <c r="E47" s="124"/>
      <c r="F47" s="124"/>
      <c r="G47" s="124"/>
      <c r="H47" s="85"/>
      <c r="I47" s="86">
        <v>2000</v>
      </c>
      <c r="J47" s="86">
        <v>2000</v>
      </c>
      <c r="K47" s="97">
        <f>J47/I47*100</f>
        <v>100</v>
      </c>
    </row>
    <row r="48" spans="1:11" s="84" customFormat="1" ht="88.5" customHeight="1">
      <c r="A48" s="81" t="s">
        <v>342</v>
      </c>
      <c r="B48" s="136" t="s">
        <v>363</v>
      </c>
      <c r="C48" s="137"/>
      <c r="D48" s="137"/>
      <c r="E48" s="137"/>
      <c r="F48" s="137"/>
      <c r="G48" s="137"/>
      <c r="H48" s="138"/>
      <c r="I48" s="98">
        <f>SUM(I49:I55)</f>
        <v>2607595.48</v>
      </c>
      <c r="J48" s="98">
        <f>SUM(J49:J55)</f>
        <v>3167457.75</v>
      </c>
      <c r="K48" s="97">
        <f>J48/I48*100</f>
        <v>121.47044180334289</v>
      </c>
    </row>
    <row r="49" spans="1:11" s="84" customFormat="1" ht="17.100000000000001" customHeight="1">
      <c r="A49" s="65" t="s">
        <v>343</v>
      </c>
      <c r="B49" s="122" t="s">
        <v>353</v>
      </c>
      <c r="C49" s="122"/>
      <c r="D49" s="122"/>
      <c r="E49" s="122"/>
      <c r="F49" s="122"/>
      <c r="G49" s="122"/>
      <c r="H49" s="122"/>
      <c r="I49" s="65">
        <v>72814.02</v>
      </c>
      <c r="J49" s="86">
        <v>372814.02</v>
      </c>
      <c r="K49" s="97">
        <f>J49/I49*100</f>
        <v>512.00856648211425</v>
      </c>
    </row>
    <row r="50" spans="1:11" s="84" customFormat="1" ht="17.100000000000001" customHeight="1">
      <c r="A50" s="65" t="s">
        <v>344</v>
      </c>
      <c r="B50" s="122" t="s">
        <v>354</v>
      </c>
      <c r="C50" s="122"/>
      <c r="D50" s="122"/>
      <c r="E50" s="122"/>
      <c r="F50" s="122"/>
      <c r="G50" s="122"/>
      <c r="H50" s="122"/>
      <c r="I50" s="65">
        <v>31475.14</v>
      </c>
      <c r="J50" s="86">
        <v>31475.14</v>
      </c>
      <c r="K50" s="97">
        <f>J50/I50*100</f>
        <v>100</v>
      </c>
    </row>
    <row r="51" spans="1:11" s="84" customFormat="1" ht="17.100000000000001" customHeight="1">
      <c r="A51" s="65" t="s">
        <v>345</v>
      </c>
      <c r="B51" s="122" t="s">
        <v>355</v>
      </c>
      <c r="C51" s="122"/>
      <c r="D51" s="122"/>
      <c r="E51" s="122"/>
      <c r="F51" s="122"/>
      <c r="G51" s="122"/>
      <c r="H51" s="122"/>
      <c r="I51" s="65">
        <v>900580.97</v>
      </c>
      <c r="J51" s="86">
        <v>900580.97</v>
      </c>
      <c r="K51" s="97">
        <f>J51/I51*100</f>
        <v>100</v>
      </c>
    </row>
    <row r="52" spans="1:11" s="84" customFormat="1" ht="17.100000000000001" customHeight="1">
      <c r="A52" s="65" t="s">
        <v>346</v>
      </c>
      <c r="B52" s="122" t="s">
        <v>356</v>
      </c>
      <c r="C52" s="122"/>
      <c r="D52" s="122"/>
      <c r="E52" s="122"/>
      <c r="F52" s="122"/>
      <c r="G52" s="122"/>
      <c r="H52" s="122"/>
      <c r="I52" s="65">
        <v>919729.77</v>
      </c>
      <c r="J52" s="86">
        <v>791104.04</v>
      </c>
      <c r="K52" s="97">
        <f>J52/I52*100</f>
        <v>86.014834552979622</v>
      </c>
    </row>
    <row r="53" spans="1:11" s="84" customFormat="1" ht="17.100000000000001" customHeight="1">
      <c r="A53" s="65" t="s">
        <v>347</v>
      </c>
      <c r="B53" s="122" t="s">
        <v>357</v>
      </c>
      <c r="C53" s="122"/>
      <c r="D53" s="122"/>
      <c r="E53" s="122"/>
      <c r="F53" s="122"/>
      <c r="G53" s="122"/>
      <c r="H53" s="122"/>
      <c r="I53" s="65">
        <v>41922.5</v>
      </c>
      <c r="J53" s="86">
        <v>41922.5</v>
      </c>
      <c r="K53" s="97">
        <f>J53/I53*100</f>
        <v>100</v>
      </c>
    </row>
    <row r="54" spans="1:11" s="84" customFormat="1" ht="17.100000000000001" customHeight="1">
      <c r="A54" s="65" t="s">
        <v>348</v>
      </c>
      <c r="B54" s="122" t="s">
        <v>358</v>
      </c>
      <c r="C54" s="122"/>
      <c r="D54" s="122"/>
      <c r="E54" s="122"/>
      <c r="F54" s="122"/>
      <c r="G54" s="122"/>
      <c r="H54" s="122"/>
      <c r="I54" s="65">
        <v>593997.30000000005</v>
      </c>
      <c r="J54" s="86">
        <v>593997.30000000005</v>
      </c>
      <c r="K54" s="97">
        <f>J54/I54*100</f>
        <v>100</v>
      </c>
    </row>
    <row r="55" spans="1:11" s="84" customFormat="1" ht="17.100000000000001" customHeight="1">
      <c r="A55" s="65" t="s">
        <v>349</v>
      </c>
      <c r="B55" s="123" t="s">
        <v>359</v>
      </c>
      <c r="C55" s="124"/>
      <c r="D55" s="124"/>
      <c r="E55" s="124"/>
      <c r="F55" s="124"/>
      <c r="G55" s="124"/>
      <c r="H55" s="85"/>
      <c r="I55" s="87">
        <v>47075.78</v>
      </c>
      <c r="J55" s="86">
        <v>435563.78</v>
      </c>
      <c r="K55" s="97">
        <f>J55/I55*100</f>
        <v>925.23964552472626</v>
      </c>
    </row>
    <row r="56" spans="1:11" s="84" customFormat="1" ht="17.100000000000001" customHeight="1">
      <c r="A56" s="65" t="s">
        <v>350</v>
      </c>
      <c r="B56" s="131"/>
      <c r="C56" s="132"/>
      <c r="D56" s="132"/>
      <c r="E56" s="132"/>
      <c r="F56" s="132"/>
      <c r="G56" s="132"/>
      <c r="H56" s="133"/>
      <c r="I56" s="88"/>
      <c r="J56" s="98"/>
      <c r="K56" s="97">
        <f>J56-I56</f>
        <v>0</v>
      </c>
    </row>
    <row r="57" spans="1:11" s="84" customFormat="1" ht="63.75" customHeight="1">
      <c r="A57" s="81" t="s">
        <v>371</v>
      </c>
      <c r="B57" s="126" t="s">
        <v>372</v>
      </c>
      <c r="C57" s="129"/>
      <c r="D57" s="129"/>
      <c r="E57" s="129"/>
      <c r="F57" s="129"/>
      <c r="G57" s="129"/>
      <c r="H57" s="130"/>
      <c r="I57" s="98">
        <f>SUM(I58:I64)</f>
        <v>628590</v>
      </c>
      <c r="J57" s="98">
        <f>SUM(J58:J64)</f>
        <v>1159432</v>
      </c>
      <c r="K57" s="97">
        <f>J57/I57*100</f>
        <v>184.44964126059912</v>
      </c>
    </row>
    <row r="58" spans="1:11" s="84" customFormat="1" ht="15" customHeight="1">
      <c r="A58" s="65" t="s">
        <v>364</v>
      </c>
      <c r="B58" s="122" t="s">
        <v>353</v>
      </c>
      <c r="C58" s="122"/>
      <c r="D58" s="122"/>
      <c r="E58" s="122"/>
      <c r="F58" s="122"/>
      <c r="G58" s="122"/>
      <c r="H58" s="122"/>
      <c r="I58" s="94">
        <v>92149</v>
      </c>
      <c r="J58" s="86">
        <f>92149+111958</f>
        <v>204107</v>
      </c>
      <c r="K58" s="97">
        <f>J58/I58*100</f>
        <v>221.49670642112233</v>
      </c>
    </row>
    <row r="59" spans="1:11" s="84" customFormat="1" ht="18" customHeight="1">
      <c r="A59" s="65" t="s">
        <v>365</v>
      </c>
      <c r="B59" s="122" t="s">
        <v>354</v>
      </c>
      <c r="C59" s="122"/>
      <c r="D59" s="122"/>
      <c r="E59" s="122"/>
      <c r="F59" s="122"/>
      <c r="G59" s="122"/>
      <c r="H59" s="122"/>
      <c r="I59" s="94">
        <v>65822</v>
      </c>
      <c r="J59" s="86">
        <f>65822+40348</f>
        <v>106170</v>
      </c>
      <c r="K59" s="97">
        <f>J59/I59*100</f>
        <v>161.29865394548935</v>
      </c>
    </row>
    <row r="60" spans="1:11" s="84" customFormat="1" ht="17.100000000000001" customHeight="1">
      <c r="A60" s="65" t="s">
        <v>366</v>
      </c>
      <c r="B60" s="122" t="s">
        <v>355</v>
      </c>
      <c r="C60" s="122"/>
      <c r="D60" s="122"/>
      <c r="E60" s="122"/>
      <c r="F60" s="122"/>
      <c r="G60" s="122"/>
      <c r="H60" s="122"/>
      <c r="I60" s="94">
        <v>111895</v>
      </c>
      <c r="J60" s="86">
        <f>111895+112623</f>
        <v>224518</v>
      </c>
      <c r="K60" s="97">
        <f>J60/I60*100</f>
        <v>200.65060994682514</v>
      </c>
    </row>
    <row r="61" spans="1:11" s="84" customFormat="1" ht="17.100000000000001" customHeight="1">
      <c r="A61" s="65" t="s">
        <v>367</v>
      </c>
      <c r="B61" s="122" t="s">
        <v>356</v>
      </c>
      <c r="C61" s="122"/>
      <c r="D61" s="122"/>
      <c r="E61" s="122"/>
      <c r="F61" s="122"/>
      <c r="G61" s="122"/>
      <c r="H61" s="122"/>
      <c r="I61" s="94">
        <v>131642</v>
      </c>
      <c r="J61" s="86">
        <f>131642+115397</f>
        <v>247039</v>
      </c>
      <c r="K61" s="97">
        <f>J61/I61*100</f>
        <v>187.65971346530742</v>
      </c>
    </row>
    <row r="62" spans="1:11" s="84" customFormat="1" ht="17.100000000000001" customHeight="1">
      <c r="A62" s="65" t="s">
        <v>368</v>
      </c>
      <c r="B62" s="122" t="s">
        <v>357</v>
      </c>
      <c r="C62" s="122"/>
      <c r="D62" s="122"/>
      <c r="E62" s="122"/>
      <c r="F62" s="122"/>
      <c r="G62" s="122"/>
      <c r="H62" s="122"/>
      <c r="I62" s="94">
        <v>85567</v>
      </c>
      <c r="J62" s="86">
        <f>85567+67513</f>
        <v>153080</v>
      </c>
      <c r="K62" s="97">
        <f>J62/I62*100</f>
        <v>178.90074444587282</v>
      </c>
    </row>
    <row r="63" spans="1:11" s="84" customFormat="1" ht="17.100000000000001" customHeight="1">
      <c r="A63" s="65" t="s">
        <v>369</v>
      </c>
      <c r="B63" s="122" t="s">
        <v>358</v>
      </c>
      <c r="C63" s="122"/>
      <c r="D63" s="122"/>
      <c r="E63" s="122"/>
      <c r="F63" s="122"/>
      <c r="G63" s="122"/>
      <c r="H63" s="122"/>
      <c r="I63" s="94">
        <v>88858</v>
      </c>
      <c r="J63" s="86">
        <f>88858+54017</f>
        <v>142875</v>
      </c>
      <c r="K63" s="97">
        <f>J63/I63*100</f>
        <v>160.79024961174008</v>
      </c>
    </row>
    <row r="64" spans="1:11" s="84" customFormat="1" ht="17.100000000000001" customHeight="1">
      <c r="A64" s="65" t="s">
        <v>370</v>
      </c>
      <c r="B64" s="123" t="s">
        <v>359</v>
      </c>
      <c r="C64" s="124"/>
      <c r="D64" s="124"/>
      <c r="E64" s="124"/>
      <c r="F64" s="124"/>
      <c r="G64" s="124"/>
      <c r="H64" s="85"/>
      <c r="I64" s="95">
        <v>52657</v>
      </c>
      <c r="J64" s="86">
        <f>52667+28976</f>
        <v>81643</v>
      </c>
      <c r="K64" s="97">
        <f>J64/I64*100</f>
        <v>155.04681238961581</v>
      </c>
    </row>
    <row r="65" spans="1:11" s="84" customFormat="1" ht="63.75" customHeight="1">
      <c r="A65" s="81">
        <v>6</v>
      </c>
      <c r="B65" s="126" t="s">
        <v>381</v>
      </c>
      <c r="C65" s="127"/>
      <c r="D65" s="127"/>
      <c r="E65" s="127"/>
      <c r="F65" s="127"/>
      <c r="G65" s="127"/>
      <c r="H65" s="128"/>
      <c r="I65" s="82"/>
      <c r="J65" s="98">
        <f>J66</f>
        <v>760000</v>
      </c>
      <c r="K65" s="97" t="e">
        <f>J65/I65*100</f>
        <v>#DIV/0!</v>
      </c>
    </row>
    <row r="66" spans="1:11" s="84" customFormat="1" ht="17.100000000000001" customHeight="1">
      <c r="A66" s="65" t="s">
        <v>373</v>
      </c>
      <c r="B66" s="123" t="s">
        <v>359</v>
      </c>
      <c r="C66" s="124"/>
      <c r="D66" s="124"/>
      <c r="E66" s="124"/>
      <c r="F66" s="124"/>
      <c r="G66" s="124"/>
      <c r="H66" s="125"/>
      <c r="I66" s="90"/>
      <c r="J66" s="86">
        <v>760000</v>
      </c>
      <c r="K66" s="97" t="e">
        <f>J66/I66*100</f>
        <v>#DIV/0!</v>
      </c>
    </row>
    <row r="67" spans="1:11" s="84" customFormat="1" ht="67.5" customHeight="1">
      <c r="A67" s="81" t="s">
        <v>374</v>
      </c>
      <c r="B67" s="126" t="s">
        <v>381</v>
      </c>
      <c r="C67" s="127"/>
      <c r="D67" s="127"/>
      <c r="E67" s="127"/>
      <c r="F67" s="127"/>
      <c r="G67" s="127"/>
      <c r="H67" s="128"/>
      <c r="I67" s="82"/>
      <c r="J67" s="98">
        <f>J68+J69+J70</f>
        <v>1047667</v>
      </c>
      <c r="K67" s="97" t="e">
        <f>J67/I67*100</f>
        <v>#DIV/0!</v>
      </c>
    </row>
    <row r="68" spans="1:11" s="84" customFormat="1" ht="17.100000000000001" customHeight="1">
      <c r="A68" s="65" t="s">
        <v>375</v>
      </c>
      <c r="B68" s="122" t="s">
        <v>353</v>
      </c>
      <c r="C68" s="122"/>
      <c r="D68" s="122"/>
      <c r="E68" s="122"/>
      <c r="F68" s="122"/>
      <c r="G68" s="122"/>
      <c r="H68" s="122"/>
      <c r="I68" s="89"/>
      <c r="J68" s="86">
        <v>245000</v>
      </c>
      <c r="K68" s="97" t="e">
        <f>J68/I68*100</f>
        <v>#DIV/0!</v>
      </c>
    </row>
    <row r="69" spans="1:11" s="84" customFormat="1" ht="17.100000000000001" customHeight="1">
      <c r="A69" s="65" t="s">
        <v>382</v>
      </c>
      <c r="B69" s="122" t="s">
        <v>354</v>
      </c>
      <c r="C69" s="122"/>
      <c r="D69" s="122"/>
      <c r="E69" s="122"/>
      <c r="F69" s="122"/>
      <c r="G69" s="122"/>
      <c r="H69" s="122"/>
      <c r="I69" s="89"/>
      <c r="J69" s="86">
        <f>396700-33</f>
        <v>396667</v>
      </c>
      <c r="K69" s="97" t="e">
        <f>J69/I69*100</f>
        <v>#DIV/0!</v>
      </c>
    </row>
    <row r="70" spans="1:11" s="84" customFormat="1" ht="17.100000000000001" customHeight="1">
      <c r="A70" s="65" t="s">
        <v>383</v>
      </c>
      <c r="B70" s="122" t="s">
        <v>355</v>
      </c>
      <c r="C70" s="122"/>
      <c r="D70" s="122"/>
      <c r="E70" s="122"/>
      <c r="F70" s="122"/>
      <c r="G70" s="122"/>
      <c r="H70" s="122"/>
      <c r="I70" s="89"/>
      <c r="J70" s="86">
        <v>406000</v>
      </c>
      <c r="K70" s="97" t="e">
        <f>J70/I70*100</f>
        <v>#DIV/0!</v>
      </c>
    </row>
    <row r="71" spans="1:11" s="84" customFormat="1" ht="65.25" customHeight="1">
      <c r="A71" s="81" t="s">
        <v>376</v>
      </c>
      <c r="B71" s="126" t="s">
        <v>384</v>
      </c>
      <c r="C71" s="127"/>
      <c r="D71" s="127"/>
      <c r="E71" s="127"/>
      <c r="F71" s="127"/>
      <c r="G71" s="127"/>
      <c r="H71" s="128"/>
      <c r="I71" s="82"/>
      <c r="J71" s="98">
        <f>J72+J73+J74+J75+J76</f>
        <v>12779903.890000001</v>
      </c>
      <c r="K71" s="97" t="e">
        <f>J71/I71*100</f>
        <v>#DIV/0!</v>
      </c>
    </row>
    <row r="72" spans="1:11" s="84" customFormat="1" ht="17.100000000000001" customHeight="1">
      <c r="A72" s="65" t="s">
        <v>377</v>
      </c>
      <c r="B72" s="122" t="s">
        <v>353</v>
      </c>
      <c r="C72" s="122"/>
      <c r="D72" s="122"/>
      <c r="E72" s="122"/>
      <c r="F72" s="122"/>
      <c r="G72" s="122"/>
      <c r="H72" s="122"/>
      <c r="I72" s="89"/>
      <c r="J72" s="86">
        <v>1999995.89</v>
      </c>
      <c r="K72" s="97" t="e">
        <f>J72/I72*100</f>
        <v>#DIV/0!</v>
      </c>
    </row>
    <row r="73" spans="1:11" s="84" customFormat="1" ht="17.100000000000001" customHeight="1">
      <c r="A73" s="65" t="s">
        <v>378</v>
      </c>
      <c r="B73" s="122" t="s">
        <v>358</v>
      </c>
      <c r="C73" s="122"/>
      <c r="D73" s="122"/>
      <c r="E73" s="122"/>
      <c r="F73" s="122"/>
      <c r="G73" s="122"/>
      <c r="H73" s="122"/>
      <c r="I73" s="89"/>
      <c r="J73" s="86">
        <v>1850000</v>
      </c>
      <c r="K73" s="97" t="e">
        <f>J73/I73*100</f>
        <v>#DIV/0!</v>
      </c>
    </row>
    <row r="74" spans="1:11" s="84" customFormat="1" ht="17.100000000000001" customHeight="1">
      <c r="A74" s="65" t="s">
        <v>379</v>
      </c>
      <c r="B74" s="123" t="s">
        <v>359</v>
      </c>
      <c r="C74" s="124"/>
      <c r="D74" s="124"/>
      <c r="E74" s="124"/>
      <c r="F74" s="124"/>
      <c r="G74" s="124"/>
      <c r="H74" s="125"/>
      <c r="I74" s="90"/>
      <c r="J74" s="86">
        <v>1929908</v>
      </c>
      <c r="K74" s="97" t="e">
        <f>J74/I74*100</f>
        <v>#DIV/0!</v>
      </c>
    </row>
    <row r="75" spans="1:11" s="84" customFormat="1" ht="17.100000000000001" customHeight="1">
      <c r="A75" s="65" t="s">
        <v>385</v>
      </c>
      <c r="B75" s="122" t="s">
        <v>354</v>
      </c>
      <c r="C75" s="122"/>
      <c r="D75" s="122"/>
      <c r="E75" s="122"/>
      <c r="F75" s="122"/>
      <c r="G75" s="122"/>
      <c r="H75" s="122"/>
      <c r="I75" s="89"/>
      <c r="J75" s="86">
        <v>2000000</v>
      </c>
      <c r="K75" s="97" t="e">
        <f>J75/I75*100</f>
        <v>#DIV/0!</v>
      </c>
    </row>
    <row r="76" spans="1:11" s="84" customFormat="1" ht="17.100000000000001" customHeight="1">
      <c r="A76" s="65" t="s">
        <v>386</v>
      </c>
      <c r="B76" s="122" t="s">
        <v>352</v>
      </c>
      <c r="C76" s="122"/>
      <c r="D76" s="122"/>
      <c r="E76" s="122"/>
      <c r="F76" s="122"/>
      <c r="G76" s="122"/>
      <c r="H76" s="122"/>
      <c r="I76" s="89"/>
      <c r="J76" s="86">
        <v>5000000</v>
      </c>
      <c r="K76" s="97" t="e">
        <f>J76/I76*100</f>
        <v>#DIV/0!</v>
      </c>
    </row>
    <row r="77" spans="1:11" s="84" customFormat="1" ht="33" customHeight="1">
      <c r="A77" s="65" t="s">
        <v>387</v>
      </c>
      <c r="B77" s="126" t="s">
        <v>389</v>
      </c>
      <c r="C77" s="142"/>
      <c r="D77" s="142"/>
      <c r="E77" s="142"/>
      <c r="F77" s="142"/>
      <c r="G77" s="142"/>
      <c r="H77" s="143"/>
      <c r="I77" s="91"/>
      <c r="J77" s="98">
        <f>J78+J79</f>
        <v>66000</v>
      </c>
      <c r="K77" s="97" t="e">
        <f>J77/I77*100</f>
        <v>#DIV/0!</v>
      </c>
    </row>
    <row r="78" spans="1:11" s="84" customFormat="1" ht="17.100000000000001" customHeight="1">
      <c r="A78" s="65" t="s">
        <v>388</v>
      </c>
      <c r="B78" s="122" t="s">
        <v>352</v>
      </c>
      <c r="C78" s="122"/>
      <c r="D78" s="122"/>
      <c r="E78" s="122"/>
      <c r="F78" s="122"/>
      <c r="G78" s="122"/>
      <c r="H78" s="122"/>
      <c r="I78" s="89"/>
      <c r="J78" s="86">
        <v>16000</v>
      </c>
      <c r="K78" s="97" t="e">
        <f>J78/I78*100</f>
        <v>#DIV/0!</v>
      </c>
    </row>
    <row r="79" spans="1:11" s="84" customFormat="1" ht="17.100000000000001" customHeight="1">
      <c r="A79" s="65" t="s">
        <v>414</v>
      </c>
      <c r="B79" s="122" t="s">
        <v>357</v>
      </c>
      <c r="C79" s="122"/>
      <c r="D79" s="122"/>
      <c r="E79" s="122"/>
      <c r="F79" s="122"/>
      <c r="G79" s="122"/>
      <c r="H79" s="122"/>
      <c r="I79" s="89"/>
      <c r="J79" s="86">
        <v>50000</v>
      </c>
      <c r="K79" s="97" t="e">
        <f>J79/I79*100</f>
        <v>#DIV/0!</v>
      </c>
    </row>
    <row r="80" spans="1:11" s="84" customFormat="1" ht="53.25" customHeight="1">
      <c r="A80" s="65" t="s">
        <v>390</v>
      </c>
      <c r="B80" s="126" t="s">
        <v>396</v>
      </c>
      <c r="C80" s="144"/>
      <c r="D80" s="144"/>
      <c r="E80" s="144"/>
      <c r="F80" s="144"/>
      <c r="G80" s="144"/>
      <c r="H80" s="145"/>
      <c r="I80" s="82"/>
      <c r="J80" s="98">
        <f>J81+J82+J83+J84+J85</f>
        <v>162240</v>
      </c>
      <c r="K80" s="97" t="e">
        <f>J80/I80*100</f>
        <v>#DIV/0!</v>
      </c>
    </row>
    <row r="81" spans="1:11" s="84" customFormat="1" ht="17.100000000000001" customHeight="1">
      <c r="A81" s="65" t="s">
        <v>391</v>
      </c>
      <c r="B81" s="122" t="s">
        <v>357</v>
      </c>
      <c r="C81" s="122"/>
      <c r="D81" s="122"/>
      <c r="E81" s="122"/>
      <c r="F81" s="122"/>
      <c r="G81" s="122"/>
      <c r="H81" s="122"/>
      <c r="I81" s="89"/>
      <c r="J81" s="86">
        <v>32400</v>
      </c>
      <c r="K81" s="97" t="e">
        <f>J81/I81*100</f>
        <v>#DIV/0!</v>
      </c>
    </row>
    <row r="82" spans="1:11" s="84" customFormat="1" ht="17.100000000000001" customHeight="1">
      <c r="A82" s="65" t="s">
        <v>392</v>
      </c>
      <c r="B82" s="123" t="s">
        <v>359</v>
      </c>
      <c r="C82" s="124"/>
      <c r="D82" s="124"/>
      <c r="E82" s="124"/>
      <c r="F82" s="124"/>
      <c r="G82" s="124"/>
      <c r="H82" s="85"/>
      <c r="I82" s="85"/>
      <c r="J82" s="86">
        <v>32400</v>
      </c>
      <c r="K82" s="97" t="e">
        <f>J82/I82*100</f>
        <v>#DIV/0!</v>
      </c>
    </row>
    <row r="83" spans="1:11" s="84" customFormat="1" ht="17.100000000000001" customHeight="1">
      <c r="A83" s="65" t="s">
        <v>393</v>
      </c>
      <c r="B83" s="122" t="s">
        <v>358</v>
      </c>
      <c r="C83" s="122"/>
      <c r="D83" s="122"/>
      <c r="E83" s="122"/>
      <c r="F83" s="122"/>
      <c r="G83" s="122"/>
      <c r="H83" s="122"/>
      <c r="I83" s="89"/>
      <c r="J83" s="86">
        <v>32400</v>
      </c>
      <c r="K83" s="97" t="e">
        <f>J83/I83*100</f>
        <v>#DIV/0!</v>
      </c>
    </row>
    <row r="84" spans="1:11" s="84" customFormat="1" ht="17.100000000000001" customHeight="1">
      <c r="A84" s="65" t="s">
        <v>394</v>
      </c>
      <c r="B84" s="122" t="s">
        <v>353</v>
      </c>
      <c r="C84" s="122"/>
      <c r="D84" s="122"/>
      <c r="E84" s="122"/>
      <c r="F84" s="122"/>
      <c r="G84" s="122"/>
      <c r="H84" s="122"/>
      <c r="I84" s="89"/>
      <c r="J84" s="86">
        <v>32520</v>
      </c>
      <c r="K84" s="97" t="e">
        <f>J84/I84*100</f>
        <v>#DIV/0!</v>
      </c>
    </row>
    <row r="85" spans="1:11" s="84" customFormat="1" ht="17.100000000000001" customHeight="1">
      <c r="A85" s="65" t="s">
        <v>395</v>
      </c>
      <c r="B85" s="122" t="s">
        <v>356</v>
      </c>
      <c r="C85" s="122"/>
      <c r="D85" s="122"/>
      <c r="E85" s="122"/>
      <c r="F85" s="122"/>
      <c r="G85" s="122"/>
      <c r="H85" s="122"/>
      <c r="I85" s="89"/>
      <c r="J85" s="86">
        <v>32520</v>
      </c>
      <c r="K85" s="97" t="e">
        <f>J85/I85*100</f>
        <v>#DIV/0!</v>
      </c>
    </row>
    <row r="86" spans="1:11" s="84" customFormat="1" ht="37.5" customHeight="1">
      <c r="A86" s="65" t="s">
        <v>397</v>
      </c>
      <c r="B86" s="126" t="s">
        <v>403</v>
      </c>
      <c r="C86" s="142"/>
      <c r="D86" s="142"/>
      <c r="E86" s="142"/>
      <c r="F86" s="142"/>
      <c r="G86" s="142"/>
      <c r="H86" s="143"/>
      <c r="I86" s="91"/>
      <c r="J86" s="98">
        <f>J87+J88+J89+J90+J91+J92</f>
        <v>2872093.7</v>
      </c>
      <c r="K86" s="97" t="e">
        <f>J86/I86*100</f>
        <v>#DIV/0!</v>
      </c>
    </row>
    <row r="87" spans="1:11" s="84" customFormat="1" ht="17.100000000000001" customHeight="1">
      <c r="A87" s="65" t="s">
        <v>398</v>
      </c>
      <c r="B87" s="122" t="s">
        <v>352</v>
      </c>
      <c r="C87" s="122"/>
      <c r="D87" s="122"/>
      <c r="E87" s="122"/>
      <c r="F87" s="122"/>
      <c r="G87" s="122"/>
      <c r="H87" s="122"/>
      <c r="I87" s="89"/>
      <c r="J87" s="86">
        <v>1600000</v>
      </c>
      <c r="K87" s="97" t="e">
        <f>J87/I87*100</f>
        <v>#DIV/0!</v>
      </c>
    </row>
    <row r="88" spans="1:11" s="84" customFormat="1" ht="17.100000000000001" customHeight="1">
      <c r="A88" s="65" t="s">
        <v>399</v>
      </c>
      <c r="B88" s="122" t="s">
        <v>353</v>
      </c>
      <c r="C88" s="122"/>
      <c r="D88" s="122"/>
      <c r="E88" s="122"/>
      <c r="F88" s="122"/>
      <c r="G88" s="122"/>
      <c r="H88" s="122"/>
      <c r="I88" s="89"/>
      <c r="J88" s="86">
        <v>199771</v>
      </c>
      <c r="K88" s="97" t="e">
        <f>J88/I88*100</f>
        <v>#DIV/0!</v>
      </c>
    </row>
    <row r="89" spans="1:11" s="84" customFormat="1" ht="17.100000000000001" customHeight="1">
      <c r="A89" s="65" t="s">
        <v>400</v>
      </c>
      <c r="B89" s="122" t="s">
        <v>355</v>
      </c>
      <c r="C89" s="122"/>
      <c r="D89" s="122"/>
      <c r="E89" s="122"/>
      <c r="F89" s="122"/>
      <c r="G89" s="122"/>
      <c r="H89" s="122"/>
      <c r="I89" s="89"/>
      <c r="J89" s="86"/>
      <c r="K89" s="97" t="e">
        <f>J89/I89*100</f>
        <v>#DIV/0!</v>
      </c>
    </row>
    <row r="90" spans="1:11" s="84" customFormat="1" ht="17.100000000000001" customHeight="1">
      <c r="A90" s="65" t="s">
        <v>401</v>
      </c>
      <c r="B90" s="122" t="s">
        <v>356</v>
      </c>
      <c r="C90" s="122"/>
      <c r="D90" s="122"/>
      <c r="E90" s="122"/>
      <c r="F90" s="122"/>
      <c r="G90" s="122"/>
      <c r="H90" s="122"/>
      <c r="I90" s="89"/>
      <c r="J90" s="86">
        <v>659071</v>
      </c>
      <c r="K90" s="97" t="e">
        <f>J90/I90*100</f>
        <v>#DIV/0!</v>
      </c>
    </row>
    <row r="91" spans="1:11" s="84" customFormat="1" ht="17.100000000000001" customHeight="1">
      <c r="A91" s="65" t="s">
        <v>402</v>
      </c>
      <c r="B91" s="122" t="s">
        <v>357</v>
      </c>
      <c r="C91" s="122"/>
      <c r="D91" s="122"/>
      <c r="E91" s="122"/>
      <c r="F91" s="122"/>
      <c r="G91" s="122"/>
      <c r="H91" s="122"/>
      <c r="I91" s="89"/>
      <c r="J91" s="86">
        <v>413251.7</v>
      </c>
      <c r="K91" s="97" t="e">
        <f>J91/I91*100</f>
        <v>#DIV/0!</v>
      </c>
    </row>
    <row r="92" spans="1:11" s="84" customFormat="1" ht="17.100000000000001" customHeight="1">
      <c r="A92" s="65" t="s">
        <v>404</v>
      </c>
      <c r="B92" s="123" t="s">
        <v>359</v>
      </c>
      <c r="C92" s="124"/>
      <c r="D92" s="124"/>
      <c r="E92" s="124"/>
      <c r="F92" s="124"/>
      <c r="G92" s="124"/>
      <c r="H92" s="85"/>
      <c r="I92" s="85"/>
      <c r="J92" s="86">
        <v>0</v>
      </c>
      <c r="K92" s="97" t="e">
        <f>J92/I92*100</f>
        <v>#DIV/0!</v>
      </c>
    </row>
    <row r="93" spans="1:11" s="84" customFormat="1" ht="30" customHeight="1">
      <c r="A93" s="65" t="s">
        <v>405</v>
      </c>
      <c r="B93" s="126" t="s">
        <v>413</v>
      </c>
      <c r="C93" s="144"/>
      <c r="D93" s="144"/>
      <c r="E93" s="144"/>
      <c r="F93" s="144"/>
      <c r="G93" s="144"/>
      <c r="H93" s="145"/>
      <c r="I93" s="82"/>
      <c r="J93" s="98">
        <f>J94+J95+J96+J97+J98+J99+J100+J101</f>
        <v>150000</v>
      </c>
      <c r="K93" s="97" t="e">
        <f>J93/I93*100</f>
        <v>#DIV/0!</v>
      </c>
    </row>
    <row r="94" spans="1:11" s="84" customFormat="1" ht="17.100000000000001" customHeight="1">
      <c r="A94" s="65" t="s">
        <v>406</v>
      </c>
      <c r="B94" s="122" t="s">
        <v>353</v>
      </c>
      <c r="C94" s="122"/>
      <c r="D94" s="122"/>
      <c r="E94" s="122"/>
      <c r="F94" s="122"/>
      <c r="G94" s="122"/>
      <c r="H94" s="122"/>
      <c r="I94" s="89"/>
      <c r="J94" s="86">
        <v>25223</v>
      </c>
      <c r="K94" s="97" t="e">
        <f>J94/I94*100</f>
        <v>#DIV/0!</v>
      </c>
    </row>
    <row r="95" spans="1:11" s="84" customFormat="1" ht="17.100000000000001" customHeight="1">
      <c r="A95" s="65" t="s">
        <v>407</v>
      </c>
      <c r="B95" s="122" t="s">
        <v>354</v>
      </c>
      <c r="C95" s="122"/>
      <c r="D95" s="122"/>
      <c r="E95" s="122"/>
      <c r="F95" s="122"/>
      <c r="G95" s="122"/>
      <c r="H95" s="122"/>
      <c r="I95" s="89"/>
      <c r="J95" s="86">
        <v>19444</v>
      </c>
      <c r="K95" s="97" t="e">
        <f>J95/I95*100</f>
        <v>#DIV/0!</v>
      </c>
    </row>
    <row r="96" spans="1:11" s="84" customFormat="1" ht="17.100000000000001" customHeight="1">
      <c r="A96" s="65" t="s">
        <v>408</v>
      </c>
      <c r="B96" s="122" t="s">
        <v>355</v>
      </c>
      <c r="C96" s="122"/>
      <c r="D96" s="122"/>
      <c r="E96" s="122"/>
      <c r="F96" s="122"/>
      <c r="G96" s="122"/>
      <c r="H96" s="122"/>
      <c r="I96" s="89"/>
      <c r="J96" s="86">
        <v>24222</v>
      </c>
      <c r="K96" s="97" t="e">
        <f>J96/I96*100</f>
        <v>#DIV/0!</v>
      </c>
    </row>
    <row r="97" spans="1:11" s="84" customFormat="1" ht="17.100000000000001" customHeight="1">
      <c r="A97" s="65" t="s">
        <v>409</v>
      </c>
      <c r="B97" s="122" t="s">
        <v>356</v>
      </c>
      <c r="C97" s="122"/>
      <c r="D97" s="122"/>
      <c r="E97" s="122"/>
      <c r="F97" s="122"/>
      <c r="G97" s="122"/>
      <c r="H97" s="122"/>
      <c r="I97" s="89"/>
      <c r="J97" s="86">
        <v>22000</v>
      </c>
      <c r="K97" s="97" t="e">
        <f>J97/I97*100</f>
        <v>#DIV/0!</v>
      </c>
    </row>
    <row r="98" spans="1:11" s="84" customFormat="1" ht="17.100000000000001" customHeight="1">
      <c r="A98" s="65" t="s">
        <v>410</v>
      </c>
      <c r="B98" s="122" t="s">
        <v>357</v>
      </c>
      <c r="C98" s="122"/>
      <c r="D98" s="122"/>
      <c r="E98" s="122"/>
      <c r="F98" s="122"/>
      <c r="G98" s="122"/>
      <c r="H98" s="122"/>
      <c r="I98" s="89"/>
      <c r="J98" s="86">
        <v>18278</v>
      </c>
      <c r="K98" s="97" t="e">
        <f>J98/I98*100</f>
        <v>#DIV/0!</v>
      </c>
    </row>
    <row r="99" spans="1:11" s="84" customFormat="1" ht="17.100000000000001" customHeight="1">
      <c r="A99" s="65" t="s">
        <v>411</v>
      </c>
      <c r="B99" s="122" t="s">
        <v>358</v>
      </c>
      <c r="C99" s="122"/>
      <c r="D99" s="122"/>
      <c r="E99" s="122"/>
      <c r="F99" s="122"/>
      <c r="G99" s="122"/>
      <c r="H99" s="122"/>
      <c r="I99" s="89"/>
      <c r="J99" s="86">
        <v>20833</v>
      </c>
      <c r="K99" s="97" t="e">
        <f>J99/I99*100</f>
        <v>#DIV/0!</v>
      </c>
    </row>
    <row r="100" spans="1:11" s="84" customFormat="1" ht="17.100000000000001" customHeight="1">
      <c r="A100" s="65" t="s">
        <v>412</v>
      </c>
      <c r="B100" s="123" t="s">
        <v>359</v>
      </c>
      <c r="C100" s="124"/>
      <c r="D100" s="124"/>
      <c r="E100" s="124"/>
      <c r="F100" s="124"/>
      <c r="G100" s="124"/>
      <c r="H100" s="85"/>
      <c r="I100" s="85"/>
      <c r="J100" s="86">
        <v>20000</v>
      </c>
      <c r="K100" s="97" t="e">
        <f>J100/I100*100</f>
        <v>#DIV/0!</v>
      </c>
    </row>
    <row r="101" spans="1:11" s="84" customFormat="1" ht="17.100000000000001" hidden="1" customHeight="1">
      <c r="A101" s="65"/>
      <c r="B101" s="92"/>
      <c r="C101" s="93"/>
      <c r="D101" s="93"/>
      <c r="E101" s="93"/>
      <c r="F101" s="93"/>
      <c r="G101" s="93"/>
      <c r="H101" s="85"/>
      <c r="I101" s="85"/>
      <c r="J101" s="86"/>
      <c r="K101" s="97">
        <f>J101-I101</f>
        <v>0</v>
      </c>
    </row>
    <row r="102" spans="1:11" s="84" customFormat="1" ht="23.1" customHeight="1">
      <c r="A102" s="81"/>
      <c r="B102" s="131" t="s">
        <v>332</v>
      </c>
      <c r="C102" s="132"/>
      <c r="D102" s="132"/>
      <c r="E102" s="132"/>
      <c r="F102" s="132"/>
      <c r="G102" s="132"/>
      <c r="H102" s="133"/>
      <c r="I102" s="98">
        <f>I19+I29+I48+I57+I65+I67+I71+I38+I77+I80+I86+I93</f>
        <v>23275285.48</v>
      </c>
      <c r="J102" s="98">
        <f>J19+J29+J48+J57+J65+J67+J71+J38+J77+J80+J86+J93</f>
        <v>42279294.340000004</v>
      </c>
      <c r="K102" s="100">
        <f>J102/I102*100</f>
        <v>181.64887548352425</v>
      </c>
    </row>
    <row r="103" spans="1:11" hidden="1">
      <c r="A103" s="74"/>
      <c r="B103" s="75"/>
      <c r="C103" s="75"/>
      <c r="D103" s="75"/>
      <c r="E103" s="75"/>
      <c r="F103" s="75"/>
      <c r="G103" s="75"/>
      <c r="H103" s="75"/>
      <c r="I103" s="75"/>
      <c r="J103" s="78"/>
    </row>
    <row r="105" spans="1:11" ht="15.75">
      <c r="E105" s="69"/>
      <c r="F105" s="76"/>
      <c r="G105" s="69"/>
    </row>
    <row r="106" spans="1:11" ht="15.75">
      <c r="B106" s="70"/>
      <c r="C106" s="70"/>
      <c r="D106" s="70"/>
      <c r="E106" s="70"/>
      <c r="F106" s="70"/>
      <c r="G106" s="69"/>
    </row>
    <row r="107" spans="1:11" ht="15.75">
      <c r="G107" s="71"/>
    </row>
    <row r="108" spans="1:11" ht="15.75">
      <c r="E108" s="134"/>
      <c r="F108" s="134"/>
      <c r="G108" s="134"/>
    </row>
  </sheetData>
  <mergeCells count="91">
    <mergeCell ref="B80:H80"/>
    <mergeCell ref="B74:H74"/>
    <mergeCell ref="B49:H49"/>
    <mergeCell ref="B48:H48"/>
    <mergeCell ref="B60:H60"/>
    <mergeCell ref="B73:H73"/>
    <mergeCell ref="B72:H72"/>
    <mergeCell ref="B69:H69"/>
    <mergeCell ref="B70:H70"/>
    <mergeCell ref="B79:H79"/>
    <mergeCell ref="B75:H75"/>
    <mergeCell ref="B76:H76"/>
    <mergeCell ref="B77:H77"/>
    <mergeCell ref="B78:H78"/>
    <mergeCell ref="B71:H71"/>
    <mergeCell ref="B52:H52"/>
    <mergeCell ref="B90:H90"/>
    <mergeCell ref="B91:H91"/>
    <mergeCell ref="B93:H93"/>
    <mergeCell ref="B92:G92"/>
    <mergeCell ref="B81:H81"/>
    <mergeCell ref="B82:G82"/>
    <mergeCell ref="E108:G108"/>
    <mergeCell ref="B102:H102"/>
    <mergeCell ref="B99:H99"/>
    <mergeCell ref="B100:G100"/>
    <mergeCell ref="B83:H83"/>
    <mergeCell ref="B84:H84"/>
    <mergeCell ref="B85:H85"/>
    <mergeCell ref="B86:H86"/>
    <mergeCell ref="B96:H96"/>
    <mergeCell ref="B97:H97"/>
    <mergeCell ref="B98:H98"/>
    <mergeCell ref="B87:H87"/>
    <mergeCell ref="B88:H88"/>
    <mergeCell ref="B94:H94"/>
    <mergeCell ref="B95:H95"/>
    <mergeCell ref="B89:H89"/>
    <mergeCell ref="B43:H43"/>
    <mergeCell ref="B37:G37"/>
    <mergeCell ref="B40:H40"/>
    <mergeCell ref="B41:H41"/>
    <mergeCell ref="B44:H44"/>
    <mergeCell ref="B39:H39"/>
    <mergeCell ref="B42:H42"/>
    <mergeCell ref="B38:H38"/>
    <mergeCell ref="B1:J3"/>
    <mergeCell ref="B36:H36"/>
    <mergeCell ref="B18:H18"/>
    <mergeCell ref="B25:H25"/>
    <mergeCell ref="B23:H23"/>
    <mergeCell ref="B31:H31"/>
    <mergeCell ref="B21:H21"/>
    <mergeCell ref="B26:H26"/>
    <mergeCell ref="B28:G28"/>
    <mergeCell ref="B35:H35"/>
    <mergeCell ref="B33:H33"/>
    <mergeCell ref="B24:H24"/>
    <mergeCell ref="B27:H27"/>
    <mergeCell ref="B29:H29"/>
    <mergeCell ref="B32:H32"/>
    <mergeCell ref="B30:H30"/>
    <mergeCell ref="B47:G47"/>
    <mergeCell ref="B61:H61"/>
    <mergeCell ref="B58:H58"/>
    <mergeCell ref="B59:H59"/>
    <mergeCell ref="B53:H53"/>
    <mergeCell ref="O10:R10"/>
    <mergeCell ref="B22:H22"/>
    <mergeCell ref="A16:A17"/>
    <mergeCell ref="B16:H17"/>
    <mergeCell ref="B20:H20"/>
    <mergeCell ref="B19:H19"/>
    <mergeCell ref="A4:M14"/>
    <mergeCell ref="A15:I15"/>
    <mergeCell ref="B34:H34"/>
    <mergeCell ref="B66:H66"/>
    <mergeCell ref="B67:H67"/>
    <mergeCell ref="B68:H68"/>
    <mergeCell ref="B65:H65"/>
    <mergeCell ref="B64:G64"/>
    <mergeCell ref="B45:H45"/>
    <mergeCell ref="B46:H46"/>
    <mergeCell ref="B55:G55"/>
    <mergeCell ref="B57:H57"/>
    <mergeCell ref="B63:H63"/>
    <mergeCell ref="B62:H62"/>
    <mergeCell ref="B56:H56"/>
    <mergeCell ref="B54:H54"/>
    <mergeCell ref="B50:H50"/>
    <mergeCell ref="B51:H5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workbookViewId="0">
      <pane xSplit="5" ySplit="11" topLeftCell="F12" activePane="bottomRight" state="frozen"/>
      <selection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211</v>
      </c>
    </row>
    <row r="2" spans="1:8">
      <c r="A2" s="22"/>
      <c r="B2" s="22"/>
      <c r="C2" s="22"/>
      <c r="D2" s="22"/>
      <c r="E2" s="22"/>
      <c r="F2" s="22"/>
      <c r="G2" s="22"/>
      <c r="H2" s="25" t="s">
        <v>216</v>
      </c>
    </row>
    <row r="3" spans="1:8">
      <c r="A3" s="22"/>
      <c r="B3" s="22"/>
      <c r="C3" s="22"/>
      <c r="D3" s="22"/>
      <c r="E3" s="22"/>
      <c r="F3" s="22"/>
      <c r="G3" s="22"/>
      <c r="H3" s="25" t="s">
        <v>225</v>
      </c>
    </row>
    <row r="4" spans="1:8">
      <c r="A4" s="22"/>
      <c r="B4" s="22"/>
      <c r="C4" s="51" t="s">
        <v>209</v>
      </c>
      <c r="D4" s="22"/>
      <c r="F4" s="22"/>
      <c r="G4" s="22"/>
      <c r="H4" s="22"/>
    </row>
    <row r="5" spans="1:8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214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46" t="s">
        <v>215</v>
      </c>
      <c r="B12" s="147"/>
      <c r="C12" s="147"/>
      <c r="D12" s="147"/>
      <c r="E12" s="147"/>
      <c r="F12" s="147"/>
      <c r="G12" s="147"/>
      <c r="H12" s="148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spans="1:1" ht="15.75">
      <c r="A1078" s="2"/>
    </row>
    <row r="1079" spans="1:1" ht="15.75">
      <c r="A1079" s="2"/>
    </row>
  </sheetData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topLeftCell="A7" workbookViewId="0">
      <selection activeCell="H2" sqref="H2"/>
    </sheetView>
  </sheetViews>
  <sheetFormatPr defaultRowHeight="12.75"/>
  <cols>
    <col min="1" max="1" width="7.7109375" customWidth="1"/>
    <col min="2" max="2" width="45.7109375" customWidth="1"/>
    <col min="3" max="4" width="6.140625" style="21" customWidth="1"/>
    <col min="5" max="5" width="12.42578125" style="21" customWidth="1"/>
    <col min="6" max="6" width="6.140625" style="21" customWidth="1"/>
    <col min="7" max="7" width="8.5703125" style="21" customWidth="1"/>
  </cols>
  <sheetData>
    <row r="1" spans="1:9" s="26" customFormat="1">
      <c r="A1" s="22"/>
      <c r="B1" s="22"/>
      <c r="C1" s="29"/>
      <c r="D1" s="29"/>
      <c r="E1" s="29"/>
      <c r="F1" s="29"/>
      <c r="G1" s="29"/>
      <c r="H1" s="25" t="s">
        <v>224</v>
      </c>
    </row>
    <row r="2" spans="1:9" s="26" customFormat="1">
      <c r="C2" s="29"/>
      <c r="D2" s="29"/>
      <c r="E2" s="29"/>
      <c r="F2" s="29"/>
      <c r="G2" s="29"/>
      <c r="H2" s="25" t="s">
        <v>39</v>
      </c>
    </row>
    <row r="3" spans="1:9" s="26" customFormat="1">
      <c r="C3" s="29"/>
      <c r="D3" s="29"/>
      <c r="E3" s="29"/>
      <c r="F3" s="29"/>
      <c r="G3" s="29"/>
      <c r="H3" s="25"/>
    </row>
    <row r="4" spans="1:9" s="8" customFormat="1">
      <c r="A4" s="26"/>
      <c r="B4" s="26"/>
      <c r="C4" s="27" t="s">
        <v>24</v>
      </c>
      <c r="D4" s="27"/>
      <c r="E4" s="27"/>
      <c r="F4" s="27"/>
      <c r="G4" s="27"/>
    </row>
    <row r="5" spans="1:9" s="8" customFormat="1">
      <c r="C5" s="27" t="s">
        <v>40</v>
      </c>
      <c r="D5" s="27"/>
      <c r="E5" s="27"/>
      <c r="F5" s="27"/>
      <c r="G5" s="27"/>
    </row>
    <row r="6" spans="1:9" s="8" customFormat="1" ht="13.5">
      <c r="B6" s="1"/>
      <c r="C6" s="30"/>
      <c r="D6" s="30"/>
      <c r="E6" s="30"/>
      <c r="F6" s="30"/>
      <c r="G6" s="30"/>
    </row>
    <row r="7" spans="1:9" s="8" customFormat="1">
      <c r="C7" s="30"/>
      <c r="D7" s="30"/>
      <c r="E7" s="30"/>
      <c r="F7" s="30"/>
      <c r="G7" s="30"/>
      <c r="H7" s="28" t="s">
        <v>19</v>
      </c>
    </row>
    <row r="8" spans="1:9" ht="12.75" customHeight="1">
      <c r="A8" s="109" t="s">
        <v>25</v>
      </c>
      <c r="B8" s="109" t="s">
        <v>177</v>
      </c>
      <c r="C8" s="102" t="s">
        <v>33</v>
      </c>
      <c r="D8" s="103"/>
      <c r="E8" s="103"/>
      <c r="F8" s="103"/>
      <c r="G8" s="103"/>
      <c r="H8" s="104"/>
      <c r="I8" s="45"/>
    </row>
    <row r="9" spans="1:9" ht="67.5" customHeight="1">
      <c r="A9" s="149"/>
      <c r="B9" s="149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9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9" s="33" customFormat="1">
      <c r="A11" s="150" t="s">
        <v>178</v>
      </c>
      <c r="B11" s="151"/>
      <c r="C11" s="151"/>
      <c r="D11" s="151"/>
      <c r="E11" s="151"/>
      <c r="F11" s="151"/>
      <c r="G11" s="151"/>
      <c r="H11" s="152"/>
    </row>
    <row r="12" spans="1:9" s="35" customFormat="1">
      <c r="A12" s="16"/>
      <c r="B12" s="34"/>
      <c r="C12" s="10"/>
      <c r="D12" s="10"/>
      <c r="E12" s="10"/>
      <c r="F12" s="10"/>
      <c r="G12" s="10"/>
      <c r="H12" s="16"/>
    </row>
    <row r="13" spans="1:9" s="35" customFormat="1">
      <c r="A13" s="17"/>
      <c r="B13" s="36"/>
      <c r="C13" s="10"/>
      <c r="D13" s="10"/>
      <c r="E13" s="10"/>
      <c r="F13" s="10"/>
      <c r="G13" s="10"/>
      <c r="H13" s="44"/>
    </row>
    <row r="14" spans="1:9" s="35" customFormat="1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9" s="35" customFormat="1">
      <c r="A15" s="19"/>
      <c r="B15" s="34"/>
      <c r="C15" s="10"/>
      <c r="D15" s="10"/>
      <c r="E15" s="10"/>
      <c r="F15" s="10"/>
      <c r="G15" s="10"/>
      <c r="H15" s="16"/>
    </row>
    <row r="16" spans="1:9" s="35" customFormat="1">
      <c r="A16" s="19"/>
      <c r="B16" s="34"/>
      <c r="C16" s="10"/>
      <c r="D16" s="10"/>
      <c r="E16" s="10"/>
      <c r="F16" s="10"/>
      <c r="G16" s="10"/>
      <c r="H16" s="43"/>
    </row>
    <row r="17" spans="1:8" s="35" customFormat="1">
      <c r="A17" s="19"/>
      <c r="B17" s="34"/>
      <c r="C17" s="10"/>
      <c r="D17" s="10"/>
      <c r="E17" s="10"/>
      <c r="F17" s="10"/>
      <c r="G17" s="10"/>
      <c r="H17" s="16"/>
    </row>
    <row r="18" spans="1:8" s="35" customFormat="1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>
      <c r="A20" s="150" t="s">
        <v>179</v>
      </c>
      <c r="B20" s="151"/>
      <c r="C20" s="151"/>
      <c r="D20" s="151"/>
      <c r="E20" s="151"/>
      <c r="F20" s="151"/>
      <c r="G20" s="151"/>
      <c r="H20" s="152"/>
    </row>
    <row r="21" spans="1:8" s="35" customFormat="1">
      <c r="A21" s="19"/>
      <c r="B21" s="34"/>
      <c r="C21" s="10"/>
      <c r="D21" s="10"/>
      <c r="E21" s="10"/>
      <c r="F21" s="10"/>
      <c r="G21" s="10"/>
      <c r="H21" s="43"/>
    </row>
    <row r="22" spans="1:8" s="35" customFormat="1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>
      <c r="A24" s="150" t="s">
        <v>180</v>
      </c>
      <c r="B24" s="151"/>
      <c r="C24" s="151"/>
      <c r="D24" s="151"/>
      <c r="E24" s="151"/>
      <c r="F24" s="151"/>
      <c r="G24" s="151"/>
      <c r="H24" s="152"/>
    </row>
    <row r="25" spans="1:8" s="35" customFormat="1">
      <c r="A25" s="19"/>
      <c r="B25" s="34"/>
      <c r="C25" s="10"/>
      <c r="D25" s="10"/>
      <c r="E25" s="10"/>
      <c r="F25" s="10"/>
      <c r="G25" s="10"/>
      <c r="H25" s="43"/>
    </row>
    <row r="26" spans="1:8" s="35" customFormat="1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>
      <c r="A28" s="150" t="s">
        <v>181</v>
      </c>
      <c r="B28" s="151"/>
      <c r="C28" s="151"/>
      <c r="D28" s="151"/>
      <c r="E28" s="151"/>
      <c r="F28" s="151"/>
      <c r="G28" s="151"/>
      <c r="H28" s="152"/>
    </row>
    <row r="29" spans="1:8" s="35" customFormat="1">
      <c r="A29" s="19"/>
      <c r="B29" s="34"/>
      <c r="C29" s="10"/>
      <c r="D29" s="10"/>
      <c r="E29" s="10"/>
      <c r="F29" s="10"/>
      <c r="G29" s="10"/>
      <c r="H29" s="43"/>
    </row>
    <row r="30" spans="1:8" s="35" customFormat="1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>
      <c r="A32" s="150" t="s">
        <v>182</v>
      </c>
      <c r="B32" s="151"/>
      <c r="C32" s="151"/>
      <c r="D32" s="151"/>
      <c r="E32" s="151"/>
      <c r="F32" s="151"/>
      <c r="G32" s="151"/>
      <c r="H32" s="152"/>
    </row>
    <row r="33" spans="1:8" s="35" customFormat="1">
      <c r="A33" s="19"/>
      <c r="B33" s="34"/>
      <c r="C33" s="10"/>
      <c r="D33" s="10"/>
      <c r="E33" s="10"/>
      <c r="F33" s="10"/>
      <c r="G33" s="10"/>
      <c r="H33" s="43"/>
    </row>
    <row r="34" spans="1:8" s="35" customFormat="1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>
      <c r="A36" s="150" t="s">
        <v>183</v>
      </c>
      <c r="B36" s="151"/>
      <c r="C36" s="151"/>
      <c r="D36" s="151"/>
      <c r="E36" s="151"/>
      <c r="F36" s="151"/>
      <c r="G36" s="151"/>
      <c r="H36" s="152"/>
    </row>
    <row r="37" spans="1:8" s="35" customFormat="1">
      <c r="A37" s="19"/>
      <c r="B37" s="34"/>
      <c r="C37" s="10"/>
      <c r="D37" s="10"/>
      <c r="E37" s="10"/>
      <c r="F37" s="10"/>
      <c r="G37" s="10"/>
      <c r="H37" s="43"/>
    </row>
    <row r="38" spans="1:8" s="35" customFormat="1">
      <c r="A38" s="19"/>
      <c r="B38" s="34"/>
      <c r="C38" s="10"/>
      <c r="D38" s="10"/>
      <c r="E38" s="10"/>
      <c r="F38" s="10"/>
      <c r="G38" s="10"/>
      <c r="H38" s="43"/>
    </row>
    <row r="39" spans="1:8" s="35" customFormat="1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>
      <c r="A41" s="150" t="s">
        <v>184</v>
      </c>
      <c r="B41" s="151"/>
      <c r="C41" s="151"/>
      <c r="D41" s="151"/>
      <c r="E41" s="151"/>
      <c r="F41" s="151"/>
      <c r="G41" s="151"/>
      <c r="H41" s="152"/>
    </row>
    <row r="42" spans="1:8" s="35" customFormat="1">
      <c r="A42" s="19"/>
      <c r="B42" s="34"/>
      <c r="C42" s="10"/>
      <c r="D42" s="10"/>
      <c r="E42" s="10"/>
      <c r="F42" s="10"/>
      <c r="G42" s="10"/>
      <c r="H42" s="43"/>
    </row>
    <row r="43" spans="1:8" s="35" customFormat="1">
      <c r="A43" s="19"/>
      <c r="B43" s="34"/>
      <c r="C43" s="10"/>
      <c r="D43" s="10"/>
      <c r="E43" s="10"/>
      <c r="F43" s="10"/>
      <c r="G43" s="10"/>
      <c r="H43" s="43"/>
    </row>
    <row r="44" spans="1:8" s="35" customFormat="1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>
      <c r="A46" s="150" t="s">
        <v>185</v>
      </c>
      <c r="B46" s="151"/>
      <c r="C46" s="151"/>
      <c r="D46" s="151"/>
      <c r="E46" s="151"/>
      <c r="F46" s="151"/>
      <c r="G46" s="151"/>
      <c r="H46" s="152"/>
    </row>
    <row r="47" spans="1:8" s="35" customFormat="1">
      <c r="A47" s="16"/>
      <c r="B47" s="36"/>
      <c r="C47" s="10"/>
      <c r="D47" s="10"/>
      <c r="E47" s="10"/>
      <c r="F47" s="10"/>
      <c r="G47" s="10"/>
      <c r="H47" s="43"/>
    </row>
    <row r="48" spans="1:8" s="35" customFormat="1">
      <c r="A48" s="17"/>
      <c r="B48" s="36"/>
      <c r="C48" s="10"/>
      <c r="D48" s="10"/>
      <c r="E48" s="10"/>
      <c r="F48" s="10"/>
      <c r="G48" s="10"/>
      <c r="H48" s="44"/>
    </row>
    <row r="49" spans="1:8" s="35" customFormat="1">
      <c r="A49" s="17"/>
      <c r="B49" s="36"/>
      <c r="C49" s="10"/>
      <c r="D49" s="10"/>
      <c r="E49" s="10"/>
      <c r="F49" s="10"/>
      <c r="G49" s="10"/>
      <c r="H49" s="44"/>
    </row>
    <row r="50" spans="1:8" s="35" customFormat="1">
      <c r="A50" s="17"/>
      <c r="B50" s="36"/>
      <c r="C50" s="10"/>
      <c r="D50" s="10"/>
      <c r="E50" s="10"/>
      <c r="F50" s="10"/>
      <c r="G50" s="10"/>
      <c r="H50" s="44"/>
    </row>
    <row r="51" spans="1:8" s="35" customFormat="1">
      <c r="A51" s="16"/>
      <c r="B51" s="36"/>
      <c r="C51" s="10"/>
      <c r="D51" s="10"/>
      <c r="E51" s="10"/>
      <c r="F51" s="10"/>
      <c r="G51" s="10"/>
      <c r="H51" s="43"/>
    </row>
    <row r="52" spans="1:8" s="35" customFormat="1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spans="1:8" ht="13.5">
      <c r="B55" s="1"/>
    </row>
    <row r="56" spans="1:8" ht="13.5">
      <c r="B56" s="1"/>
    </row>
    <row r="57" spans="1:8" ht="13.5">
      <c r="B57" s="1"/>
    </row>
    <row r="58" spans="1:8" ht="13.5">
      <c r="B58" s="1"/>
    </row>
    <row r="59" spans="1:8" ht="13.5">
      <c r="B59" s="1"/>
    </row>
    <row r="1237" spans="2:2" ht="15.75">
      <c r="B1237" s="2"/>
    </row>
    <row r="1238" spans="2:2" ht="15.75">
      <c r="B1238" s="2"/>
    </row>
  </sheetData>
  <customSheetViews>
    <customSheetView guid="{7C829716-2F07-46F0-AF1A-069E96C8B01D}" fitToPage="1" hiddenRows="1" showRuler="0">
      <selection activeCell="A76" sqref="A76"/>
      <pageMargins left="0.78740157480314965" right="0.39370078740157483" top="0.39370078740157483" bottom="0.39370078740157483" header="0.27559055118110237" footer="0.27559055118110237"/>
      <printOptions horizontalCentered="1"/>
      <pageSetup paperSize="9" scale="88" orientation="portrait" r:id="rId1"/>
      <headerFooter alignWithMargins="0">
        <oddFooter>&amp;C&amp;P</oddFooter>
      </headerFooter>
    </customSheetView>
    <customSheetView guid="{49CEDFE1-FD6F-11D6-9BA2-00104B65722B}" showPageBreaks="1" fitToPage="1" showRuler="0">
      <selection activeCell="A11" sqref="A11"/>
      <pageMargins left="0.75" right="0.75" top="1" bottom="1" header="0.5" footer="0.5"/>
      <pageSetup paperSize="9" scale="90" orientation="portrait" r:id="rId2"/>
      <headerFooter alignWithMargins="0"/>
    </customSheetView>
    <customSheetView guid="{75B94140-0850-11D7-946E-00AA00A03C4E}" fitToPage="1" showRuler="0">
      <selection activeCell="A47" sqref="A47:IV47"/>
      <pageMargins left="0.75" right="0.75" top="1" bottom="1" header="0.5" footer="0.5"/>
      <pageSetup paperSize="9" scale="90" orientation="portrait" r:id="rId3"/>
      <headerFooter alignWithMargins="0"/>
    </customSheetView>
    <customSheetView guid="{518631E2-4EB0-11D9-BBD2-00304F169CFD}" fitToPage="1" hiddenRows="1" showRuler="0">
      <selection activeCell="A76" sqref="A76"/>
      <pageMargins left="0.78740157480314965" right="0.39370078740157483" top="0.39370078740157483" bottom="0.39370078740157483" header="0.27559055118110237" footer="0.27559055118110237"/>
      <printOptions horizontalCentered="1"/>
      <pageSetup paperSize="9" scale="88" orientation="portrait" r:id="rId4"/>
      <headerFooter alignWithMargins="0">
        <oddFooter>&amp;C&amp;P</oddFooter>
      </headerFooter>
    </customSheetView>
    <customSheetView guid="{AEDB4CA6-4888-11D9-A850-00104B65722B}" fitToPage="1" hiddenRows="1" showRuler="0">
      <selection activeCell="A76" sqref="A76"/>
      <pageMargins left="0.78740157480314965" right="0.39370078740157483" top="0.39370078740157483" bottom="0.39370078740157483" header="0.27559055118110237" footer="0.27559055118110237"/>
      <printOptions horizontalCentered="1"/>
      <pageSetup paperSize="9" scale="88" orientation="portrait" r:id="rId5"/>
      <headerFooter alignWithMargins="0">
        <oddFooter>&amp;C&amp;P</oddFooter>
      </headerFooter>
    </customSheetView>
    <customSheetView guid="{7D5D7701-F2D9-11D5-A0C1-00C0DFF66A6A}" showPageBreaks="1" showRuler="0" topLeftCell="A12">
      <selection activeCell="A21" sqref="A21"/>
    </customSheetView>
    <customSheetView guid="{CCB89602-4EB0-11D9-AD0A-000AE6CB13C7}" showPageBreaks="1" fitToPage="1" hiddenRows="1" showRuler="0">
      <selection activeCell="A76" sqref="A76"/>
      <pageMargins left="0.78740157480314965" right="0.39370078740157483" top="0.39370078740157483" bottom="0.39370078740157483" header="0.27559055118110237" footer="0.27559055118110237"/>
      <printOptions horizontalCentered="1"/>
      <pageSetup paperSize="9" scale="83" orientation="portrait" r:id="rId6"/>
      <headerFooter alignWithMargins="0">
        <oddFooter>&amp;C&amp;P</oddFooter>
      </headerFooter>
    </customSheetView>
  </customSheetViews>
  <mergeCells count="11">
    <mergeCell ref="C8:H8"/>
    <mergeCell ref="B8:B9"/>
    <mergeCell ref="A8:A9"/>
    <mergeCell ref="A11:H11"/>
    <mergeCell ref="A46:H46"/>
    <mergeCell ref="A20:H20"/>
    <mergeCell ref="A24:H24"/>
    <mergeCell ref="A32:H32"/>
    <mergeCell ref="A36:H36"/>
    <mergeCell ref="A41:H41"/>
    <mergeCell ref="A28:H28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2" orientation="portrait" r:id="rId7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G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207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51" activePane="bottomRight" state="frozen"/>
      <selection pane="bottomRight" activeCell="G52" sqref="G52"/>
    </customSheetView>
    <customSheetView guid="{CCB89602-4EB0-11D9-AD0A-000AE6CB13C7}" showPageBreaks="1" fitToPage="1" showRuler="0">
      <pane xSplit="5" ySplit="11" topLeftCell="G50" activePane="bottomRight" state="frozen"/>
      <selection pane="bottomRight" activeCell="G51" sqref="G51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206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52" activePane="bottomRight" state="frozen"/>
      <selection pane="bottomRight" activeCell="G54" sqref="G54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61" activePane="bottomRight" state="frozen"/>
      <selection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205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ref="F16:F25" si="0">SUM(G16:H16)</f>
        <v>0</v>
      </c>
      <c r="G16" s="58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28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hiddenRows="1" showRuler="0">
      <pane xSplit="5" ySplit="47" topLeftCell="F49" activePane="bottomRight" state="frozen"/>
      <selection pane="bottomRight" activeCell="A12" sqref="A12:G48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204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4" sqref="G1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28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53" activePane="bottomRight" state="frozen"/>
      <selection pane="bottomRight" activeCell="G57" sqref="G57"/>
    </customSheetView>
    <customSheetView guid="{CCB89602-4EB0-11D9-AD0A-000AE6CB13C7}" showPageBreaks="1" fitToPage="1" showRuler="0">
      <pane xSplit="5" ySplit="11" topLeftCell="G52" activePane="bottomRight" state="frozen"/>
      <selection pane="bottomRight" activeCell="G54" sqref="G54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203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4" sqref="G1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56" activePane="bottomRight" state="frozen"/>
      <selection pane="bottomRight" activeCell="G57" sqref="G57"/>
    </customSheetView>
    <customSheetView guid="{CCB89602-4EB0-11D9-AD0A-000AE6CB13C7}" showPageBreaks="1" fitToPage="1" showRuler="0">
      <pane xSplit="5" ySplit="11" topLeftCell="G52" activePane="bottomRight" state="frozen"/>
      <selection pane="bottomRight" activeCell="G54" sqref="G54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202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5" sqref="G1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34" activePane="bottomRight" state="frozen"/>
      <selection pane="bottomRight" activeCell="G35" sqref="G35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30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F52" activePane="bottomRight" state="frozen"/>
      <selection pane="bottomRight" activeCell="G55" sqref="G55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workbookViewId="0">
      <pane xSplit="5" ySplit="11" topLeftCell="F12" activePane="bottomRight" state="frozen"/>
      <selection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RowHeight="12.75"/>
  <cols>
    <col min="1" max="1" width="51.7109375" customWidth="1"/>
    <col min="2" max="3" width="5.85546875" customWidth="1"/>
    <col min="4" max="4" width="11.42578125" customWidth="1"/>
    <col min="5" max="5" width="5.85546875" customWidth="1"/>
    <col min="6" max="6" width="11.42578125" customWidth="1"/>
    <col min="7" max="8" width="10.7109375" customWidth="1"/>
    <col min="9" max="16384" width="9.140625" style="22"/>
  </cols>
  <sheetData>
    <row r="1" spans="1:8">
      <c r="A1" s="22"/>
      <c r="B1" s="22"/>
      <c r="C1" s="22"/>
      <c r="D1" s="22"/>
      <c r="E1" s="22"/>
      <c r="F1" s="22"/>
      <c r="G1" s="22"/>
      <c r="H1" s="25" t="s">
        <v>201</v>
      </c>
    </row>
    <row r="2" spans="1:8">
      <c r="A2" s="22"/>
      <c r="B2" s="22"/>
      <c r="C2" s="22"/>
      <c r="D2" s="22"/>
      <c r="E2" s="22"/>
      <c r="F2" s="22"/>
      <c r="G2" s="22"/>
      <c r="H2" s="25" t="s">
        <v>264</v>
      </c>
    </row>
    <row r="3" spans="1:8">
      <c r="A3" s="22"/>
      <c r="B3" s="22"/>
      <c r="C3" s="22"/>
      <c r="D3" s="22"/>
      <c r="E3" s="22"/>
      <c r="F3" s="113" t="s">
        <v>300</v>
      </c>
      <c r="G3" s="113"/>
      <c r="H3" s="113"/>
    </row>
    <row r="4" spans="1:8">
      <c r="A4" s="22"/>
      <c r="B4" s="22"/>
      <c r="C4" s="51" t="s">
        <v>253</v>
      </c>
      <c r="D4" s="22"/>
      <c r="F4" s="22"/>
      <c r="G4" s="22"/>
      <c r="H4" s="22"/>
    </row>
    <row r="5" spans="1:8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>
      <c r="A8" s="109" t="s">
        <v>20</v>
      </c>
      <c r="B8" s="107" t="s">
        <v>0</v>
      </c>
      <c r="C8" s="107" t="s">
        <v>1</v>
      </c>
      <c r="D8" s="107" t="s">
        <v>2</v>
      </c>
      <c r="E8" s="107" t="s">
        <v>3</v>
      </c>
      <c r="F8" s="102" t="s">
        <v>33</v>
      </c>
      <c r="G8" s="103"/>
      <c r="H8" s="104"/>
    </row>
    <row r="9" spans="1:8" s="32" customFormat="1" ht="12.75" customHeight="1">
      <c r="A9" s="110"/>
      <c r="B9" s="108"/>
      <c r="C9" s="108"/>
      <c r="D9" s="108"/>
      <c r="E9" s="108"/>
      <c r="F9" s="105" t="s">
        <v>23</v>
      </c>
      <c r="G9" s="111" t="s">
        <v>212</v>
      </c>
      <c r="H9" s="112"/>
    </row>
    <row r="10" spans="1:8" ht="59.25">
      <c r="A10" s="110"/>
      <c r="B10" s="108"/>
      <c r="C10" s="108"/>
      <c r="D10" s="108"/>
      <c r="E10" s="108"/>
      <c r="F10" s="106"/>
      <c r="G10" s="49" t="s">
        <v>192</v>
      </c>
      <c r="H10" s="24" t="s">
        <v>32</v>
      </c>
    </row>
    <row r="11" spans="1:8" s="31" customFormat="1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8.1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hidden="1" customHeight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spans="1:1" ht="15.75">
      <c r="A1157" s="2"/>
    </row>
    <row r="1158" spans="1:1" ht="15.75">
      <c r="A1158" s="2"/>
    </row>
  </sheetData>
  <customSheetViews>
    <customSheetView guid="{7C829716-2F07-46F0-AF1A-069E96C8B01D}" fitToPage="1" showRuler="0">
      <pane xSplit="5" ySplit="11" topLeftCell="F12" activePane="bottomRight" state="frozen"/>
      <selection pane="bottomRight" activeCell="G14" sqref="G1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1"/>
      <headerFooter alignWithMargins="0">
        <oddFooter>&amp;C&amp;P</oddFooter>
      </headerFooter>
    </customSheetView>
    <customSheetView guid="{518631E2-4EB0-11D9-BBD2-00304F169CFD}" fitToPage="1" showRuler="0">
      <pane xSplit="5" ySplit="11" topLeftCell="F40" activePane="bottomRight" state="frozen"/>
      <selection pane="bottomRight" activeCell="G44" sqref="G44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2"/>
      <headerFooter alignWithMargins="0">
        <oddFooter>&amp;C&amp;P</oddFooter>
      </headerFooter>
    </customSheetView>
    <customSheetView guid="{AEDB4CA6-4888-11D9-A850-00104B65722B}" fitToPage="1" showRuler="0">
      <pane xSplit="5" ySplit="11" topLeftCell="F28" activePane="bottomRight" state="frozen"/>
      <selection pane="bottomRight" activeCell="G33" sqref="G33"/>
      <pageMargins left="0.78740157480314965" right="0.39370078740157483" top="0.39370078740157483" bottom="0.39370078740157483" header="0.27559055118110237" footer="0.27559055118110237"/>
      <printOptions horizontalCentered="1"/>
      <pageSetup paperSize="9" scale="65" fitToHeight="4" orientation="portrait" r:id="rId3"/>
      <headerFooter alignWithMargins="0">
        <oddFooter>&amp;C&amp;P</oddFooter>
      </headerFooter>
    </customSheetView>
    <customSheetView guid="{7D5D7701-F2D9-11D5-A0C1-00C0DFF66A6A}" showRuler="0">
      <pane xSplit="5" ySplit="11" topLeftCell="F12" activePane="bottomRight" state="frozen"/>
      <selection pane="bottomRight" activeCell="H11" sqref="H11"/>
    </customSheetView>
    <customSheetView guid="{CCB89602-4EB0-11D9-AD0A-000AE6CB13C7}" showPageBreaks="1" fitToPage="1" showRuler="0">
      <pane xSplit="5" ySplit="11" topLeftCell="G52" activePane="bottomRight" state="frozen"/>
      <selection pane="bottomRight" activeCell="G55" sqref="G55"/>
      <pageMargins left="0.78740157480314965" right="0.39370078740157483" top="0.39370078740157483" bottom="0.39370078740157483" header="0.27559055118110237" footer="0.27559055118110237"/>
      <printOptions horizontalCentered="1"/>
      <pageSetup paperSize="9" scale="81" fitToHeight="4" orientation="portrait" r:id="rId4"/>
      <headerFooter alignWithMargins="0">
        <oddFooter>&amp;C&amp;P</oddFooter>
      </headerFooter>
    </customSheetView>
  </customSheetViews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honeticPr fontId="9" type="noConversion"/>
  <printOptions horizontalCentered="1"/>
  <pageMargins left="0.78740157480314965" right="0.39370078740157483" top="0.39370078740157483" bottom="0.39370078740157483" header="0.27559055118110237" footer="0.27559055118110237"/>
  <pageSetup paperSize="9" scale="81" fitToHeight="4" orientation="portrait" r:id="rId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Город.посел.</vt:lpstr>
      <vt:lpstr>Курортное</vt:lpstr>
      <vt:lpstr>Гирв.</vt:lpstr>
      <vt:lpstr>Кедр.</vt:lpstr>
      <vt:lpstr>Конч.</vt:lpstr>
      <vt:lpstr>Кяпп.</vt:lpstr>
      <vt:lpstr>Петр.</vt:lpstr>
      <vt:lpstr>Новин.</vt:lpstr>
      <vt:lpstr>Яниш.</vt:lpstr>
      <vt:lpstr>ДДУ село</vt:lpstr>
      <vt:lpstr>Гирв СОШ</vt:lpstr>
      <vt:lpstr>ДДУ город</vt:lpstr>
      <vt:lpstr>Лицей</vt:lpstr>
      <vt:lpstr>ФОК</vt:lpstr>
      <vt:lpstr>Дет. дом</vt:lpstr>
      <vt:lpstr>ЦБС</vt:lpstr>
      <vt:lpstr>Информ.-метод центр</vt:lpstr>
      <vt:lpstr>Город. поселение</vt:lpstr>
      <vt:lpstr>Свод не удалять!</vt:lpstr>
      <vt:lpstr>приложение 11</vt:lpstr>
      <vt:lpstr>Целев. прогр.</vt:lpstr>
      <vt:lpstr>Инвестиции</vt:lpstr>
      <vt:lpstr>'приложение 11'!Заголовки_для_печати</vt:lpstr>
      <vt:lpstr>'приложение 11'!Область_печати</vt:lpstr>
    </vt:vector>
  </TitlesOfParts>
  <Company>Кондопожский Горфо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 А.Б.</dc:creator>
  <cp:lastModifiedBy>Пользователь</cp:lastModifiedBy>
  <cp:lastPrinted>2024-04-19T10:23:05Z</cp:lastPrinted>
  <dcterms:created xsi:type="dcterms:W3CDTF">2001-03-20T09:20:47Z</dcterms:created>
  <dcterms:modified xsi:type="dcterms:W3CDTF">2024-04-19T10:24:28Z</dcterms:modified>
</cp:coreProperties>
</file>